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 defaultThemeVersion="124226"/>
  <bookViews>
    <workbookView xWindow="0" yWindow="0" windowWidth="21840" windowHeight="12300" tabRatio="873" firstSheet="1" activeTab="1"/>
  </bookViews>
  <sheets>
    <sheet name="xxxxxxx" sheetId="14" state="hidden" r:id="rId1"/>
    <sheet name="RESUMO GERAL N DESO" sheetId="28" r:id="rId2"/>
    <sheet name="PLAN ORÇAMENTÁRIA NÃO DESONERAD" sheetId="32" r:id="rId3"/>
    <sheet name="CRONOGRAMA FISICO N DESO" sheetId="29" r:id="rId4"/>
    <sheet name="COMPOSIÇÃO" sheetId="33" r:id="rId5"/>
    <sheet name="Plan1" sheetId="35" r:id="rId6"/>
  </sheets>
  <externalReferences>
    <externalReference r:id="rId7"/>
  </externalReferences>
  <definedNames>
    <definedName name="_xlnm.Print_Area" localSheetId="3">'CRONOGRAMA FISICO N DESO'!$A$1:$K$34</definedName>
    <definedName name="_xlnm.Print_Area" localSheetId="2">'PLAN ORÇAMENTÁRIA NÃO DESONERAD'!$A$1:$J$92</definedName>
    <definedName name="_xlnm.Print_Area" localSheetId="1">'RESUMO GERAL N DESO'!$A$1:$G$40</definedName>
    <definedName name="_xlnm.Print_Area" localSheetId="0">xxxxxxx!$A$1:$J$91</definedName>
    <definedName name="AreaTeste" localSheetId="2">#REF!</definedName>
    <definedName name="AreaTeste" localSheetId="1">#REF!</definedName>
    <definedName name="AreaTeste">#REF!</definedName>
    <definedName name="AreaTeste2" localSheetId="2">#REF!</definedName>
    <definedName name="AreaTeste2" localSheetId="1">#REF!</definedName>
    <definedName name="AreaTeste2">#REF!</definedName>
    <definedName name="CélulaInicioPlanilha" localSheetId="2">#REF!</definedName>
    <definedName name="CélulaInicioPlanilha" localSheetId="1">#REF!</definedName>
    <definedName name="CélulaInicioPlanilha">#REF!</definedName>
    <definedName name="CélulaResumo" localSheetId="2">#REF!</definedName>
    <definedName name="CélulaResumo" localSheetId="1">#REF!</definedName>
    <definedName name="CélulaResumo">#REF!</definedName>
    <definedName name="Print_Area_MI" localSheetId="2">#REF!</definedName>
    <definedName name="Print_Area_MI" localSheetId="1">#REF!</definedName>
    <definedName name="Print_Area_MI">#REF!</definedName>
    <definedName name="TipoOrçamento">"BASE"</definedName>
  </definedNames>
  <calcPr calcId="144525"/>
</workbook>
</file>

<file path=xl/calcChain.xml><?xml version="1.0" encoding="utf-8"?>
<calcChain xmlns="http://schemas.openxmlformats.org/spreadsheetml/2006/main">
  <c r="I80" i="32" l="1"/>
  <c r="F76" i="32" l="1"/>
  <c r="F27" i="32" l="1"/>
  <c r="L60" i="32" l="1"/>
  <c r="L77" i="32"/>
  <c r="L62" i="32" l="1"/>
  <c r="J62" i="14"/>
  <c r="I63" i="14"/>
  <c r="L62" i="14"/>
  <c r="H62" i="14"/>
  <c r="I62" i="14" s="1"/>
  <c r="G62" i="14"/>
  <c r="D72" i="32"/>
  <c r="D28" i="32"/>
  <c r="G29" i="33"/>
  <c r="F29" i="33"/>
  <c r="G24" i="33"/>
  <c r="F24" i="33"/>
  <c r="G19" i="33"/>
  <c r="F19" i="33"/>
  <c r="A13" i="33"/>
  <c r="A12" i="33"/>
  <c r="A10" i="33"/>
  <c r="A9" i="33"/>
  <c r="A8" i="33"/>
  <c r="N20" i="29"/>
  <c r="A13" i="29"/>
  <c r="M12" i="29"/>
  <c r="A12" i="29"/>
  <c r="A10" i="29"/>
  <c r="A9" i="29"/>
  <c r="A8" i="29"/>
  <c r="A13" i="28"/>
  <c r="J12" i="28"/>
  <c r="L80" i="32"/>
  <c r="L79" i="32"/>
  <c r="L78" i="32"/>
  <c r="L76" i="32"/>
  <c r="L75" i="32"/>
  <c r="L74" i="32"/>
  <c r="L73" i="32"/>
  <c r="L72" i="32"/>
  <c r="L71" i="32"/>
  <c r="L70" i="32"/>
  <c r="L69" i="32"/>
  <c r="L68" i="32"/>
  <c r="L67" i="32"/>
  <c r="L66" i="32"/>
  <c r="L65" i="32"/>
  <c r="L61" i="32"/>
  <c r="L59" i="32"/>
  <c r="L55" i="32"/>
  <c r="L54" i="32"/>
  <c r="L53" i="32"/>
  <c r="L49" i="32"/>
  <c r="L48" i="32"/>
  <c r="L47" i="32"/>
  <c r="L46" i="32"/>
  <c r="L45" i="32"/>
  <c r="L44" i="32"/>
  <c r="L43" i="32"/>
  <c r="L39" i="32"/>
  <c r="L38" i="32"/>
  <c r="L37" i="32"/>
  <c r="L36" i="32"/>
  <c r="L35" i="32"/>
  <c r="L34" i="32"/>
  <c r="L33" i="32"/>
  <c r="L32" i="32"/>
  <c r="L28" i="32"/>
  <c r="L27" i="32"/>
  <c r="L26" i="32"/>
  <c r="L22" i="32"/>
  <c r="L21" i="32"/>
  <c r="A13" i="32"/>
  <c r="L79" i="14"/>
  <c r="L78" i="14"/>
  <c r="H78" i="14" s="1"/>
  <c r="I78" i="14" s="1"/>
  <c r="G78" i="14"/>
  <c r="L77" i="14"/>
  <c r="H77" i="14" s="1"/>
  <c r="I77" i="14" s="1"/>
  <c r="G77" i="14"/>
  <c r="L76" i="14"/>
  <c r="H76" i="14" s="1"/>
  <c r="I76" i="14" s="1"/>
  <c r="G76" i="14"/>
  <c r="L75" i="14"/>
  <c r="H75" i="14" s="1"/>
  <c r="I75" i="14" s="1"/>
  <c r="G75" i="14"/>
  <c r="L74" i="14"/>
  <c r="H74" i="14" s="1"/>
  <c r="I74" i="14" s="1"/>
  <c r="G74" i="14"/>
  <c r="L73" i="14"/>
  <c r="H73" i="14"/>
  <c r="I73" i="14" s="1"/>
  <c r="G73" i="14"/>
  <c r="L72" i="14"/>
  <c r="H72" i="14" s="1"/>
  <c r="I72" i="14"/>
  <c r="G72" i="14"/>
  <c r="L71" i="14"/>
  <c r="H71" i="14" s="1"/>
  <c r="I71" i="14" s="1"/>
  <c r="G71" i="14"/>
  <c r="L70" i="14"/>
  <c r="H70" i="14" s="1"/>
  <c r="I70" i="14" s="1"/>
  <c r="G70" i="14"/>
  <c r="L69" i="14"/>
  <c r="H69" i="14" s="1"/>
  <c r="I69" i="14" s="1"/>
  <c r="G69" i="14"/>
  <c r="L68" i="14"/>
  <c r="H68" i="14" s="1"/>
  <c r="I68" i="14" s="1"/>
  <c r="G68" i="14"/>
  <c r="L67" i="14"/>
  <c r="H67" i="14"/>
  <c r="I67" i="14" s="1"/>
  <c r="G67" i="14"/>
  <c r="L66" i="14"/>
  <c r="H66" i="14" s="1"/>
  <c r="I66" i="14" s="1"/>
  <c r="G66" i="14"/>
  <c r="L65" i="14"/>
  <c r="L61" i="14"/>
  <c r="H61" i="14" s="1"/>
  <c r="I61" i="14" s="1"/>
  <c r="G61" i="14"/>
  <c r="L60" i="14"/>
  <c r="H60" i="14"/>
  <c r="I60" i="14" s="1"/>
  <c r="G60" i="14"/>
  <c r="L59" i="14"/>
  <c r="H59" i="14"/>
  <c r="I59" i="14" s="1"/>
  <c r="G59" i="14"/>
  <c r="L58" i="14"/>
  <c r="L55" i="14"/>
  <c r="H55" i="14" s="1"/>
  <c r="I55" i="14"/>
  <c r="G55" i="14"/>
  <c r="L54" i="14"/>
  <c r="H54" i="14" s="1"/>
  <c r="I54" i="14" s="1"/>
  <c r="G54" i="14"/>
  <c r="L53" i="14"/>
  <c r="H53" i="14" s="1"/>
  <c r="I53" i="14" s="1"/>
  <c r="G53" i="14"/>
  <c r="L49" i="14"/>
  <c r="H49" i="14" s="1"/>
  <c r="I49" i="14" s="1"/>
  <c r="G49" i="14"/>
  <c r="L48" i="14"/>
  <c r="H48" i="14" s="1"/>
  <c r="I48" i="14" s="1"/>
  <c r="G48" i="14"/>
  <c r="L47" i="14"/>
  <c r="H47" i="14" s="1"/>
  <c r="I47" i="14" s="1"/>
  <c r="G47" i="14"/>
  <c r="L46" i="14"/>
  <c r="H46" i="14" s="1"/>
  <c r="I46" i="14" s="1"/>
  <c r="G46" i="14"/>
  <c r="L45" i="14"/>
  <c r="H45" i="14" s="1"/>
  <c r="I45" i="14" s="1"/>
  <c r="G45" i="14"/>
  <c r="L44" i="14"/>
  <c r="H44" i="14" s="1"/>
  <c r="I44" i="14" s="1"/>
  <c r="G44" i="14"/>
  <c r="L43" i="14"/>
  <c r="H43" i="14" s="1"/>
  <c r="I43" i="14" s="1"/>
  <c r="G43" i="14"/>
  <c r="L39" i="14"/>
  <c r="H39" i="14" s="1"/>
  <c r="I39" i="14" s="1"/>
  <c r="G39" i="14"/>
  <c r="L38" i="14"/>
  <c r="H38" i="14" s="1"/>
  <c r="I38" i="14" s="1"/>
  <c r="G38" i="14"/>
  <c r="L37" i="14"/>
  <c r="H37" i="14" s="1"/>
  <c r="I37" i="14" s="1"/>
  <c r="G37" i="14"/>
  <c r="L36" i="14"/>
  <c r="H36" i="14" s="1"/>
  <c r="I36" i="14" s="1"/>
  <c r="G36" i="14"/>
  <c r="L35" i="14"/>
  <c r="H35" i="14" s="1"/>
  <c r="I35" i="14" s="1"/>
  <c r="G35" i="14"/>
  <c r="L34" i="14"/>
  <c r="H34" i="14"/>
  <c r="I34" i="14" s="1"/>
  <c r="G34" i="14"/>
  <c r="L33" i="14"/>
  <c r="H33" i="14"/>
  <c r="I33" i="14" s="1"/>
  <c r="G33" i="14"/>
  <c r="L32" i="14"/>
  <c r="H32" i="14" s="1"/>
  <c r="I32" i="14" s="1"/>
  <c r="G32" i="14"/>
  <c r="L28" i="14"/>
  <c r="H28" i="14" s="1"/>
  <c r="I28" i="14"/>
  <c r="G28" i="14"/>
  <c r="L27" i="14"/>
  <c r="H27" i="14" s="1"/>
  <c r="I27" i="14" s="1"/>
  <c r="G27" i="14"/>
  <c r="L26" i="14"/>
  <c r="H26" i="14" s="1"/>
  <c r="I26" i="14" s="1"/>
  <c r="G26" i="14"/>
  <c r="L22" i="14"/>
  <c r="H22" i="14" s="1"/>
  <c r="I22" i="14" s="1"/>
  <c r="G22" i="14"/>
  <c r="L21" i="14"/>
  <c r="H21" i="14" s="1"/>
  <c r="I21" i="14" s="1"/>
  <c r="G21" i="14"/>
  <c r="I23" i="14" l="1"/>
  <c r="I23" i="32"/>
  <c r="I29" i="14"/>
  <c r="I50" i="14"/>
  <c r="I56" i="14"/>
  <c r="I79" i="14"/>
  <c r="I40" i="14"/>
  <c r="I63" i="32" l="1"/>
  <c r="I29" i="32"/>
  <c r="I56" i="32"/>
  <c r="I40" i="32"/>
  <c r="I50" i="32"/>
  <c r="I81" i="14"/>
  <c r="J56" i="14" s="1"/>
  <c r="I82" i="32" l="1"/>
  <c r="J40" i="14"/>
  <c r="I15" i="14"/>
  <c r="J75" i="14"/>
  <c r="J49" i="14"/>
  <c r="J45" i="14"/>
  <c r="J36" i="14"/>
  <c r="J32" i="14"/>
  <c r="J22" i="14"/>
  <c r="J67" i="14"/>
  <c r="J34" i="14"/>
  <c r="J70" i="14"/>
  <c r="J33" i="14"/>
  <c r="J69" i="14"/>
  <c r="J60" i="14"/>
  <c r="J53" i="14"/>
  <c r="J73" i="14"/>
  <c r="J44" i="14"/>
  <c r="J46" i="14"/>
  <c r="J72" i="14"/>
  <c r="J66" i="14"/>
  <c r="J76" i="14"/>
  <c r="J74" i="14"/>
  <c r="J47" i="14"/>
  <c r="J59" i="14"/>
  <c r="J61" i="14"/>
  <c r="J54" i="14"/>
  <c r="J37" i="14"/>
  <c r="J35" i="14"/>
  <c r="J77" i="14"/>
  <c r="J48" i="14"/>
  <c r="J68" i="14"/>
  <c r="J78" i="14"/>
  <c r="J28" i="14"/>
  <c r="J71" i="14"/>
  <c r="J27" i="14"/>
  <c r="J38" i="14"/>
  <c r="J43" i="14"/>
  <c r="J55" i="14"/>
  <c r="J21" i="14"/>
  <c r="J26" i="14"/>
  <c r="J39" i="14"/>
  <c r="J50" i="14"/>
  <c r="J79" i="14"/>
  <c r="J23" i="14"/>
  <c r="J63" i="14"/>
  <c r="J29" i="14"/>
  <c r="J50" i="32" l="1"/>
  <c r="J81" i="14"/>
</calcChain>
</file>

<file path=xl/sharedStrings.xml><?xml version="1.0" encoding="utf-8"?>
<sst xmlns="http://schemas.openxmlformats.org/spreadsheetml/2006/main" count="509" uniqueCount="233">
  <si>
    <t>PREFEITURA MUNICIPAL DE NAVIRAI</t>
  </si>
  <si>
    <t>ESTADO DE MATO GROSSO DO SUL</t>
  </si>
  <si>
    <t>GERENCIA DE OBRAS</t>
  </si>
  <si>
    <t xml:space="preserve">       </t>
  </si>
  <si>
    <t>OBRA: PAVIMENTAÇÃO ASFÁLTICA COM GUIAS E SARJETAS  E DRENAGEM</t>
  </si>
  <si>
    <t>LOCAL: RUAS PAULO ALVES DE PAULA, RUA 10 DE JUNHO, RUA 11 E NOVEMBRO,  AV. 15 DE NOVEMBRO, RUA 13 DE MAIO, RUA 21 DE ABRIL, RUA 25 DEZEMBRO E RUA 12 DE OUTUBRO.</t>
  </si>
  <si>
    <t>BAIRRO: JARDIM OÁSIS</t>
  </si>
  <si>
    <t>MUNÍCIPIO: NAVIRAÍ - MS</t>
  </si>
  <si>
    <t>ÁREA: 13.368,69 m²</t>
  </si>
  <si>
    <t>DATA DA PLANILHA: JUNHO/2019</t>
  </si>
  <si>
    <t>ENCARGOS SOCIAIS: 88,35% (HORA)  50,30% (MÊS)</t>
  </si>
  <si>
    <t>BDI:</t>
  </si>
  <si>
    <t>DATA BASE SINAPI DESONERADO: JUNHO 2019</t>
  </si>
  <si>
    <t>Preço / m²:</t>
  </si>
  <si>
    <t>PLANILHA ORÇAMENTÁRIA</t>
  </si>
  <si>
    <t>ITEM</t>
  </si>
  <si>
    <t>COD. SINAPI</t>
  </si>
  <si>
    <t>DISCRIMINAÇÃO DOS SERVIÇOS</t>
  </si>
  <si>
    <t>DMT</t>
  </si>
  <si>
    <t>U N</t>
  </si>
  <si>
    <t>QUANT.</t>
  </si>
  <si>
    <t>CUST. UNITÁRIO  SINAPI</t>
  </si>
  <si>
    <t>CUST. UNITÁRIO +  BDI</t>
  </si>
  <si>
    <t>TOTAL</t>
  </si>
  <si>
    <t>SERVIÇOS PRELIMINARES</t>
  </si>
  <si>
    <t>1.1</t>
  </si>
  <si>
    <t>PLACA DE OBRA ( PARA CONSTRUÇÃO CIVIL ) EM CHAPA GALVANIZADA *N.22*, ADESIVADA, DE -2,0 X 1,125*M</t>
  </si>
  <si>
    <t>m²</t>
  </si>
  <si>
    <t>240,00</t>
  </si>
  <si>
    <t>1.2</t>
  </si>
  <si>
    <t>EXECUÇÃO DE ALMOXARIFADO EM CANTEIRO DE OBRA EM CHAPA DE MADEIRA COMPENSADA, INCLUSO PRATELEIRAS. AF_02/2016 - (Custo _Ref_Composições_Sintético_MS_201811_Desonerado).</t>
  </si>
  <si>
    <t>CUSTO PARCIAL DO ITEM 1:</t>
  </si>
  <si>
    <t>TERRAPLANAGEM</t>
  </si>
  <si>
    <t>2.1</t>
  </si>
  <si>
    <t>74010/01</t>
  </si>
  <si>
    <t>CARGA E DESCARGA MECANICA DE SOLO UTILIZANDO CAMINHAO BASCULANTE 6,0M3/16T E PA CARREGADEIRA SOBRE PNEUS 128 HP, CAPACIDADE DA CAÇAMBA 1,7 A 2,8 M3, PESO OPERACIONAL 11632 KG - (Custo _Ref_Composições_Sintético_MS_201811_Desonerado).</t>
  </si>
  <si>
    <t>M3</t>
  </si>
  <si>
    <t>1,65</t>
  </si>
  <si>
    <t>2.2</t>
  </si>
  <si>
    <t>74205/001</t>
  </si>
  <si>
    <t>ESCAVACAO MECANICA DE MATERIAL 1A. CATEGORIA, PROVENIENTE DE CORTE DE SUBLEITO (C/TRATOR ESTEIRAS  160HP) - (Custo _Ref_Composições_Sintético_MS_201811_Desonerado).</t>
  </si>
  <si>
    <t>2.3</t>
  </si>
  <si>
    <t>TRANSPORTE COM CAMINHÃO BASCULANTE 6 M3 EM RODOVIA PAVIMENTADA ( PARA DISTÂNCIAS SUPERIORES A 4 KM) - (Custo _Ref_Composições_Sintético_MS_201811_Desonerado).</t>
  </si>
  <si>
    <t>M3XKM</t>
  </si>
  <si>
    <t>CUSTO PARCIAL DO ITEM 2:</t>
  </si>
  <si>
    <t>PAVIMENTAÇÃO ASFALTICA</t>
  </si>
  <si>
    <t>3.1</t>
  </si>
  <si>
    <t>COMPACTACAO MECANICA A 95% DO PROCTOR NORMAL - PAVIMENTACAO URBANA - (Custo _Ref_Composições_Sintético_MS_201811_Desonerado).</t>
  </si>
  <si>
    <t>3.2</t>
  </si>
  <si>
    <t>EXECUÇÃO E COMPACTAÇÃO DE BASE E OU SUB BASE COM BRITA GRADUADA SIMPLES - EXCLUSIVE CARGA E TRANSPORTE. AF_09/2017 - (Custo _Ref_Composições_Sintético_MS_201811_Desonerado).</t>
  </si>
  <si>
    <t>3.3</t>
  </si>
  <si>
    <t>30,00 KM</t>
  </si>
  <si>
    <t>3.4</t>
  </si>
  <si>
    <t>96401</t>
  </si>
  <si>
    <t>EXECUÇÃO DE IMPRIMAÇÃO COM ASFALTO DILUÍDO CM-30. AF_09/2017- (Custo _Ref_Composições_Sintético_MS_201811_Desonerado).</t>
  </si>
  <si>
    <t>M2</t>
  </si>
  <si>
    <t>3.5</t>
  </si>
  <si>
    <t>72942</t>
  </si>
  <si>
    <t>PINTURA DE LIGACAO COM EMULSAO RR-1C - (Custo _Ref_Composições_Sintético_MS_201811_Desonerado).</t>
  </si>
  <si>
    <t>3.6</t>
  </si>
  <si>
    <t>95990</t>
  </si>
  <si>
    <t>CONSTRUÇÃO DE PAVIMENTO COM APLICAÇÃO DE CONCRETO BETUMINOSO USINADO A QUENTE (CBUQ), CAMADA DE ROLAMENTO, COM ESPESSURA DE 3,0 CM - EXCLUSIVE TRANSPORTE. AF_03/2017- (Custo _Ref_Composições_Sintético_MS_201811_Desonerado).</t>
  </si>
  <si>
    <t>3.7</t>
  </si>
  <si>
    <t>95430</t>
  </si>
  <si>
    <t>TRANSPORTE COM CAMINHÃO BASCULANTE DE 18 M3, EM VIA URBANA PAVIMENTADA, DMT ACIMA DE 30 KM (UNIDADE: TXKM). AF_09/2016 - (Custo _Ref_Composições_Sintético_MS_201811_Desonerado).</t>
  </si>
  <si>
    <t>6,00 KM</t>
  </si>
  <si>
    <t>TXKM</t>
  </si>
  <si>
    <t>3.8</t>
  </si>
  <si>
    <t>COMP. 01</t>
  </si>
  <si>
    <t>TENTO  - (Composição).</t>
  </si>
  <si>
    <t>M</t>
  </si>
  <si>
    <t>CUSTO PARCIAL DO ITEM 3:</t>
  </si>
  <si>
    <t>SERVIÇOS COMPLEMENTARES</t>
  </si>
  <si>
    <t>4.1</t>
  </si>
  <si>
    <t>72947</t>
  </si>
  <si>
    <t>SINALIZACAO HORIZONTAL COM TINTA RETRORREFLETIVA A BASE DE RESINA ACRILICA COM MICROESFERAS DE VIDRO - (Custo _Ref_Composições_Sintético_MS_201811_Desonerado).</t>
  </si>
  <si>
    <t>4.2</t>
  </si>
  <si>
    <t>73916/002</t>
  </si>
  <si>
    <t>PLACA ESMALTADA PARA IDENTIFICAÇÃO NR DE RUA, DIMENSÕES 45X25CM - (Custo _Ref_Composições_Sintético_MS_201811_Desonerado).</t>
  </si>
  <si>
    <t>UN</t>
  </si>
  <si>
    <t>4.3</t>
  </si>
  <si>
    <t>34723</t>
  </si>
  <si>
    <t>PLACA DE SINALIZACAO EM CHAPA DE ACO NUM 16 COM PINTURA REFLETIVA (Preço _Ref_Insumos_Sintético_MS_201811_Desonerado).</t>
  </si>
  <si>
    <t xml:space="preserve">M2    </t>
  </si>
  <si>
    <t>4.4</t>
  </si>
  <si>
    <t>COMP.02</t>
  </si>
  <si>
    <t>SUPORTE EM TUBO DE AÇO GALVANIZADO PARA PLACA DE IDENTIFICAÇÃO E SINALIZAÇÃO (Composição).</t>
  </si>
  <si>
    <t>4.5</t>
  </si>
  <si>
    <t>94267</t>
  </si>
  <si>
    <t>GUIA (MEIO-FIO) E SARJETA CONJUGADOS DE CONCRETO, MOLDADA IN LOCO EM TRECHO RETO COM EXTRUSORA, GUIA 13 CM BASE X 22 CM ALTURA, SARJETA 30 CM BASE X 8,5 CM ALTURA. AF_06/2016 - (Custo _Ref_Composições_Sintético_MS_201811_Desonerado).</t>
  </si>
  <si>
    <t>4.6</t>
  </si>
  <si>
    <t>94993</t>
  </si>
  <si>
    <t>EXECUÇÃO DE PASSEIO (CALÇADA) OU PISO DE CONCRETO COM CONCRETO MOLDADO IN LOCO, USINADO, ACABAMENTO CONVENCIONAL, ESPESSURA 6 CM, ARMADO. AF_07/2016 - (Custo _Ref_Composições_Sintético_MS_201811_Desonerado).</t>
  </si>
  <si>
    <t>4.7</t>
  </si>
  <si>
    <t>COMP.03</t>
  </si>
  <si>
    <t>PISO PODOTÁTIL DIRECIONAL OU ALERTA EM PLCA CIMENTICIA DE ALTA RESISTENCIA (Composição).</t>
  </si>
  <si>
    <t>CUSTO PARCIAL DO ITEM 4:</t>
  </si>
  <si>
    <t>RAMPAS</t>
  </si>
  <si>
    <t>1523</t>
  </si>
  <si>
    <t>CONCRETO USINADO CONVENCIONAL (NAO BOMBEAVEL) CLASSE DE RESISTENCIA C15, COM BRITA 1 E 2, SLUMP = 80 MM +/- 10 MM (NBR 8953) (Preço _Ref_Insumos_Sintético_MS_201811_Desonerado).</t>
  </si>
  <si>
    <t xml:space="preserve">M3    </t>
  </si>
  <si>
    <t>92873</t>
  </si>
  <si>
    <t>LANÇAMENTO COM USO DE BALDES, ADENSAMENTO E ACABAMENTO DE CONCRETO EM ESTRUTURAS. AF_12/2015 - (Custo _Ref_Composições_Sintético_MS_201811_Desonerado).</t>
  </si>
  <si>
    <t>92410</t>
  </si>
  <si>
    <t>MONTAGEM E DESMONTAGEM DE FÔRMA DE PILARES RETANGULARES E ESTRUTURAS SIMILARES COM ÁREA MÉDIA DAS SEÇÕES MENOR OU IGUAL A 0,25 M², PÉ-DIREITO SIMPLES, EM MADEIRA SERRADA, 2 UTILIZAÇÕES. AF_12/2015 - (Custo _Ref_Composições_Sintético_MS_201811_Desonerado).</t>
  </si>
  <si>
    <t>CUSTO PARCIAL DO ITEM 5:</t>
  </si>
  <si>
    <t>PAISAGISMO</t>
  </si>
  <si>
    <t>6.1</t>
  </si>
  <si>
    <t>PLANTIO DE GRAMA BATATAIS EM PLACAS - (Custo _Ref_Composições_Sintético_MS_201811_Desonerado).</t>
  </si>
  <si>
    <t>6.2</t>
  </si>
  <si>
    <t>GRAMA BATATAIS EM PLACAS (Preço _Ref_Insumos_Sintético_MS_201811_Desonerado).</t>
  </si>
  <si>
    <t>6.3</t>
  </si>
  <si>
    <t>PLANTIO DE ARVORE ORNAMENTAL COM ALTURA MAIOR QUE 2 METROS E MENOR OU IGUAL A 4 METROS - (Custo _Ref_Composições_Sintético_MS_201811_Desonerado).</t>
  </si>
  <si>
    <t>CUSTO PARCIAL DO ITEM 6:</t>
  </si>
  <si>
    <t>MICRODRENAGEM</t>
  </si>
  <si>
    <t>7.1</t>
  </si>
  <si>
    <t>90084</t>
  </si>
  <si>
    <t>ESCAVAÇÃO MECANIZADA DE VALA COM PROF. MAIOR QUE 1,5 M ATÉ 3,0 M (MÉDIA ENTRE MONTANTE E JUSANTE/UMA COMPOSIÇÃO POR TRECHO), COM ESCAVADEIRA HIDRÁULICA (0,8 M3/111 HP), LARGURA ATÉ 1,5 M, EM SOLO DE 1A CATEGORIA, EM LOCAIS COM ALTO NÍVEL DE INTERFERÊNCIA. AF_01/2015  - (Custo _Ref_Composições_Sintético_MS_201811_Desonerado).</t>
  </si>
  <si>
    <t>7.2</t>
  </si>
  <si>
    <t>93358</t>
  </si>
  <si>
    <t>ESCAVAÇÃO MANUAL DE VALA COM PROFUNDIDADE MENOR OU IGUAL A 1,30 M. AF_03/2016  - (Custo _Ref_Composições_Sintético_MS_201811_Desonerado).</t>
  </si>
  <si>
    <t>7.3</t>
  </si>
  <si>
    <t>96995</t>
  </si>
  <si>
    <t>REATERRO MANUAL APILOADO COM SOQUETE. AF_10/2017  - (Custo _Ref_Composições_Sintético_MS_201811_Desonerado).</t>
  </si>
  <si>
    <t>7.4</t>
  </si>
  <si>
    <t>41721</t>
  </si>
  <si>
    <t>COMPACTACAO MECANICA A 95% DO PROCTOR NORMAL - PAVIMENTACAO URBANA  - (Custo _Ref_Composições_Sintético_MS_201811_Desonerado).</t>
  </si>
  <si>
    <t>7.5</t>
  </si>
  <si>
    <t>93382</t>
  </si>
  <si>
    <t>REATERRO MANUAL DE VALAS COM COMPACTAÇÃO MECANIZADA. AF_04/2016  - (Custo _Ref_Composições_Sintético_MS_201811_Desonerado).</t>
  </si>
  <si>
    <t>7.6</t>
  </si>
  <si>
    <t>74010/001</t>
  </si>
  <si>
    <t>CARGA E DESCARGA MECANICA DE SOLO UTILIZANDO CAMINHAO BASCULANTE 6,0M3/16T E PA CARREGADEIRA SOBRE PNEUS 128 HP, CAPACIDADE DA CAÇAMBA 1,7 A 2,8 M3, PESO OPERACIONAL 11632 KG  - (Custo _Ref_Composições_Sintético_MS_201811_Desonerado).</t>
  </si>
  <si>
    <t>7.7</t>
  </si>
  <si>
    <t>7.8</t>
  </si>
  <si>
    <t>7785</t>
  </si>
  <si>
    <t>TUBO DE CONCRETO SIMPLES, CLASSE- PS2, PB, DN 400 MM, PARA AGUAS PLUVIAIS (NBR 8890) (Preço _Ref_Insumos_Sintético_MS_201811_Desonerado).</t>
  </si>
  <si>
    <t xml:space="preserve">M     </t>
  </si>
  <si>
    <t>7.9</t>
  </si>
  <si>
    <t>92809</t>
  </si>
  <si>
    <t>ASSENTAMENTO DE TUBO DE CONCRETO PARA REDES COLETORAS DE ÁGUAS PLUVIAIS, DIÂMETRO DE 400 MM, JUNTA RÍGIDA, INSTALADO EM LOCAL COM BAIXO NÍVEL DE INTERFERÊNCIAS (NÃO INCLUI FORNECIMENTO). AF_12/2015  - (Custo_Ref_Composições_Sintético_MS_201811_Desonerado).</t>
  </si>
  <si>
    <t>7.10</t>
  </si>
  <si>
    <t>92811</t>
  </si>
  <si>
    <t>ASSENTAMENTO DE TUBO DE CONCRETO PARA REDES COLETORAS DE ÁGUAS PLUVIAIS, DIÂMETRO DE 600 MM, JUNTA RÍGIDA, INSTALADO EM LOCAL COM BAIXO NÍVEL DE INTERFERÊNCIAS (NÃO INCLUI FORNECIMENTO). AF_12/2015  - (Custo _Ref_Composições_Sintético_MS_201811_Desonerado).</t>
  </si>
  <si>
    <t>7.11</t>
  </si>
  <si>
    <t>7793</t>
  </si>
  <si>
    <t>TUBO DE CONCRETO SIMPLES, CLASSE- PS2, PB, DN 600 MM, PARA AGUAS PLUVIAIS (NBR 8890) (Preço _Ref_Insumos_Sintético_MS_201811_Desonerado).</t>
  </si>
  <si>
    <t>7.12</t>
  </si>
  <si>
    <t>74224/001</t>
  </si>
  <si>
    <t>POCO DE VISITA PARA DRENAGEM PLUVIAL, EM CONCRETO ESTRUTURAL, DIMENSOES INTERNAS DE 90X150X80CM (LARGXCOMPXALT), PARA REDE DE 600 MM, EXCLUSOS TAMPAO E CHAMINE. - (Custo _Ref_Composições_Sintético_MS_201811_Desonerado).</t>
  </si>
  <si>
    <t>7.13</t>
  </si>
  <si>
    <t>83659</t>
  </si>
  <si>
    <t>BOCA DE LOBO EM ALVENARIA TIJOLO MACICO, REVESTIDA C/ ARGAMASSA DE CIMENTO E AREIA 1:3, SOBRE LASTRO DE CONCRETO 10CM E TAMPA DE CONCRETO ARMADO  - (Custo _Ref_Composições_Sintético_MS_201811_Desonerado).</t>
  </si>
  <si>
    <t>CUSTO PARCIAL DO ITEM 7:</t>
  </si>
  <si>
    <t>CUSTO TOTAL :</t>
  </si>
  <si>
    <t>FLAVIO ROBERTO VENDAS TANUS'</t>
  </si>
  <si>
    <t>Engº. Civil CREA 9432/D-MS</t>
  </si>
  <si>
    <t>PREFEITURA MUNICIPAL DE NAVIRAÍ</t>
  </si>
  <si>
    <t>SUA CIDADE</t>
  </si>
  <si>
    <t>VALOR/m2</t>
  </si>
  <si>
    <t>RESUMO GERAL DA OBRA</t>
  </si>
  <si>
    <t>ETAPA</t>
  </si>
  <si>
    <t>DISCRIMINAÇÃO</t>
  </si>
  <si>
    <t>VALOR</t>
  </si>
  <si>
    <t>%</t>
  </si>
  <si>
    <t>1.0</t>
  </si>
  <si>
    <t>2.0</t>
  </si>
  <si>
    <t>3.0</t>
  </si>
  <si>
    <t>PAVIMENTAÇÃO ASFÁLTICA</t>
  </si>
  <si>
    <t>4.0</t>
  </si>
  <si>
    <t>5.0</t>
  </si>
  <si>
    <t>6.0</t>
  </si>
  <si>
    <t>7.0</t>
  </si>
  <si>
    <t>FLÁVIO ROBERTO VENDAS TANUS</t>
  </si>
  <si>
    <t>Eng° Civil CREA 9432/D-MS</t>
  </si>
  <si>
    <t>GERÊNCIA DE OBRAS</t>
  </si>
  <si>
    <t>CRONOGRAMA FÍSICO - FINANCEIRO - OBRA</t>
  </si>
  <si>
    <t>DIAS</t>
  </si>
  <si>
    <t>TOTAL GERAL</t>
  </si>
  <si>
    <t>R$</t>
  </si>
  <si>
    <t>Total do Periodo</t>
  </si>
  <si>
    <t>Total Acumulado</t>
  </si>
  <si>
    <t>DATA BASE SINAPI NÃO DESONERADO: JUNHO 2019</t>
  </si>
  <si>
    <t>74209/001</t>
  </si>
  <si>
    <t>PLACA DE OBRA EM CHAPA DE ACO GALVANIZADO - (Custo _Ref_Composições_Sintético_MS_201811_Desonerado).</t>
  </si>
  <si>
    <t>308,18</t>
  </si>
  <si>
    <t>1,70</t>
  </si>
  <si>
    <t>UNIDADE</t>
  </si>
  <si>
    <t>LOCAL: RUAS PAULO ALVES DE PAULA, RUA 10 DE JUNHO, RUA 11 E NOVEMBRO,  AV. 15 DE NOVEMBRO, RUA 13 DE MAIO, RUA 21 DE ABRIL, RUA 25 DEZEMBRO E RUA  12 DE OUTUBRO.</t>
  </si>
  <si>
    <t>MUNICÍPIO: NAVIRAÍ/MS</t>
  </si>
  <si>
    <t xml:space="preserve">PAVIMENTAÇÃO ASFÁLTICA, GUIAS E SARJETAS </t>
  </si>
  <si>
    <t>COMPOSIÇÕES</t>
  </si>
  <si>
    <t>FONTE</t>
  </si>
  <si>
    <t>CÓDIGO</t>
  </si>
  <si>
    <t>DESCRIÇÃO</t>
  </si>
  <si>
    <t>COEFIC.</t>
  </si>
  <si>
    <t>CUSTO SINAPI DESONERADO</t>
  </si>
  <si>
    <t>CUSTO SINAPI NÃO DESONERADO</t>
  </si>
  <si>
    <t>COMP</t>
  </si>
  <si>
    <t>001</t>
  </si>
  <si>
    <t xml:space="preserve">TENTO </t>
  </si>
  <si>
    <t>SINAPI-I</t>
  </si>
  <si>
    <t>CONCRETO USINADO CONVENCIONAL (NAO BOMBEAVEL) CLASSE DE RESISTENCIA C15, COM BRITA 1 E 2, SLUMP = 80 MM +/- 10 MM (NBR 8953) - (Preço _Ref_Insumos_Sintético_MS_201811_Desonerado).</t>
  </si>
  <si>
    <t>SINAPI</t>
  </si>
  <si>
    <t>LANÇAMENTO COM USO DE BALDES, ADENSAMENTO E ACABAMENTO DE CONCRETO EM ESTRUTURAS. AF_12/2015- (Custo _Ref_Composições_Sintético_MS_201811_Desonerado).</t>
  </si>
  <si>
    <t>COMP.</t>
  </si>
  <si>
    <t>002</t>
  </si>
  <si>
    <t>SUPORTE EM TUBO DE AÇO GALVANIZADO PARA PLACA DE IDENTIFICAÇÃO E SINALIZAÇÃO.</t>
  </si>
  <si>
    <t>4750</t>
  </si>
  <si>
    <t>PEDREIRO - (Preço _Ref_Insumos_Sintético_MS_201811_Desonerado).</t>
  </si>
  <si>
    <t xml:space="preserve">H     </t>
  </si>
  <si>
    <t>6127</t>
  </si>
  <si>
    <t>AJUDANTE DE PEDREIRO - (Preço _Ref_Insumos_Sintético_MS_201811_Desonerado).</t>
  </si>
  <si>
    <t>21015</t>
  </si>
  <si>
    <t>TUBO ACO GALVANIZADO COM COSTURA, CLASSE LEVE, DN 80 MM ( 3"),  E = 3,35 MM, *7,32* KG/M (NBR 5580) - (Preço _Ref_Insumos_Sintético_MS_201811_Desonerado).</t>
  </si>
  <si>
    <t>003</t>
  </si>
  <si>
    <t>PISO PODOTÁTIL DIRECIONAL OU ALERTA EM PLCA CIMENTICIA DE ALTA RESISTENCIA.</t>
  </si>
  <si>
    <t>AJUDANTE DE PEDREIRO  - (Preço _Ref_Insumos_Sintético_MS_201811_Desonerado).</t>
  </si>
  <si>
    <t>38135</t>
  </si>
  <si>
    <t>LADRILHO HIDRAULICO, *20 X 20* CM, E= 2 CM, TATIL ALERTA OU DIRECIONAL, AMARELO - (Preço _Ref_Insumos_Sintético_MS_201811_Desonerado).</t>
  </si>
  <si>
    <t>370</t>
  </si>
  <si>
    <t>AREIA MEDIA - POSTO JAZIDA/FORNECEDOR (RETIRADO NA JAZIDA, SEM TRANSPORTE) - (Preço _Ref_Insumos_Sintético_MS_201811_Desonerado).</t>
  </si>
  <si>
    <t>13284</t>
  </si>
  <si>
    <t>CIMENTO PORTLAND DE ALTO FORNO (AF) CP III-32 - (Preço _Ref_Insumos_Sintético_MS_201811_Desonerado).</t>
  </si>
  <si>
    <t xml:space="preserve">KG    </t>
  </si>
  <si>
    <t>1,50 KM</t>
  </si>
  <si>
    <t>7,00 KM</t>
  </si>
  <si>
    <t>5.1</t>
  </si>
  <si>
    <t>5.2</t>
  </si>
  <si>
    <t>5.3</t>
  </si>
  <si>
    <t>6.4</t>
  </si>
  <si>
    <t>TUBO DE CONCRETO PARA REDES COLETORAS DE ÁGUAS PLUVIAIS, DIÂMETRO DE 800 MM, JUNTA RÍGIDA, INSTALADO EM LOCAL COM BAIXO NÍVEL DE INTERFERÊNCIAS - FORNECIMENTO E ASSENTAMENTO. AF_12/2015</t>
  </si>
  <si>
    <t>7.14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</si>
</sst>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 * #,##0.00_ ;_ * \-#,##0.00_ ;_ * &quot;-&quot;??_ ;_ @_ "/>
    <numFmt numFmtId="164" formatCode="_-* #,##0.00_-;\-* #,##0.00_-;_-* &quot;-&quot;??_-;_-@_-"/>
    <numFmt numFmtId="165" formatCode="_-&quot;R$&quot;\ * #,##0.00_-;\-&quot;R$&quot;\ * #,##0.00_-;_-&quot;R$&quot;\ * &quot;-&quot;??_-;_-@_-"/>
    <numFmt numFmtId="166" formatCode="_(&quot;R$ &quot;* #,##0.00_);_(&quot;R$ &quot;* \(#,##0.00\);_(&quot;R$ &quot;* &quot;-&quot;??_);_(@_)"/>
    <numFmt numFmtId="167" formatCode="_(* #,##0.00_);_(* \(#,##0.00\);_(* \-??_);_(@_)"/>
    <numFmt numFmtId="168" formatCode="_(* #,##0.00_);_(* \(#,##0.00\);_(* &quot;-&quot;??_);_(@_)"/>
    <numFmt numFmtId="169" formatCode="#,##0.000"/>
    <numFmt numFmtId="170" formatCode="#,##0.0000"/>
    <numFmt numFmtId="171" formatCode="#,##0.000_);\(#,##0.000\)"/>
    <numFmt numFmtId="172" formatCode="_(&quot;R$&quot;* #,##0.00_);_(&quot;R$&quot;* \(#,##0.00\);_(&quot;R$&quot;* &quot;-&quot;??_);_(@_)"/>
    <numFmt numFmtId="173" formatCode="0.000"/>
    <numFmt numFmtId="174" formatCode="_(&quot;R$ &quot;* #,##0.00_);_(&quot;R$ &quot;* \(#,##0.00\);_(&quot;R$ &quot;* \-??_);_(@_)"/>
    <numFmt numFmtId="175" formatCode="_-[$R$-416]* #,##0.00_-;\-[$R$-416]* #,##0.00_-;_-[$R$-416]* &quot;-&quot;??_-;_-@_-"/>
  </numFmts>
  <fonts count="60">
    <font>
      <sz val="11"/>
      <color theme="1"/>
      <name val="Calibri"/>
      <charset val="134"/>
      <scheme val="minor"/>
    </font>
    <font>
      <sz val="10"/>
      <name val="Arial"/>
      <charset val="134"/>
    </font>
    <font>
      <b/>
      <sz val="11"/>
      <color theme="1"/>
      <name val="Calibri"/>
      <charset val="134"/>
      <scheme val="minor"/>
    </font>
    <font>
      <b/>
      <sz val="12"/>
      <name val="Arial"/>
      <charset val="134"/>
    </font>
    <font>
      <b/>
      <sz val="10"/>
      <name val="Arial"/>
      <charset val="134"/>
    </font>
    <font>
      <b/>
      <sz val="14"/>
      <color indexed="9"/>
      <name val="Arial"/>
      <charset val="134"/>
    </font>
    <font>
      <sz val="9"/>
      <name val="Arial"/>
      <charset val="134"/>
    </font>
    <font>
      <sz val="8"/>
      <name val="Arial"/>
      <charset val="134"/>
    </font>
    <font>
      <b/>
      <sz val="11"/>
      <color theme="0"/>
      <name val="Calibri"/>
      <charset val="134"/>
      <scheme val="minor"/>
    </font>
    <font>
      <b/>
      <sz val="8"/>
      <color theme="0"/>
      <name val="Verdana"/>
      <charset val="134"/>
    </font>
    <font>
      <sz val="8"/>
      <name val="Calibri"/>
      <charset val="134"/>
      <scheme val="minor"/>
    </font>
    <font>
      <b/>
      <sz val="8"/>
      <name val="Calibri"/>
      <charset val="134"/>
      <scheme val="minor"/>
    </font>
    <font>
      <sz val="10"/>
      <color indexed="9"/>
      <name val="Arial"/>
      <charset val="134"/>
    </font>
    <font>
      <sz val="8"/>
      <color indexed="8"/>
      <name val="Arial"/>
      <charset val="134"/>
    </font>
    <font>
      <sz val="10"/>
      <name val="Times New Roman"/>
      <charset val="134"/>
    </font>
    <font>
      <b/>
      <sz val="9"/>
      <color indexed="9"/>
      <name val="Arial"/>
      <charset val="134"/>
    </font>
    <font>
      <b/>
      <sz val="9"/>
      <color indexed="8"/>
      <name val="Arial"/>
      <charset val="134"/>
    </font>
    <font>
      <sz val="9"/>
      <color indexed="8"/>
      <name val="Arial"/>
      <charset val="134"/>
    </font>
    <font>
      <b/>
      <sz val="10"/>
      <name val="Times New Roman"/>
      <charset val="134"/>
    </font>
    <font>
      <sz val="8"/>
      <color indexed="9"/>
      <name val="Arial"/>
      <charset val="134"/>
    </font>
    <font>
      <b/>
      <sz val="12"/>
      <color indexed="8"/>
      <name val="Arial"/>
      <charset val="134"/>
    </font>
    <font>
      <b/>
      <sz val="10"/>
      <color indexed="8"/>
      <name val="Arial"/>
      <charset val="134"/>
    </font>
    <font>
      <sz val="6"/>
      <color indexed="17"/>
      <name val="Arial"/>
      <charset val="134"/>
    </font>
    <font>
      <b/>
      <sz val="9"/>
      <name val="Arial"/>
      <charset val="134"/>
    </font>
    <font>
      <b/>
      <sz val="11"/>
      <name val="Arial"/>
      <charset val="134"/>
    </font>
    <font>
      <sz val="10"/>
      <color indexed="10"/>
      <name val="Arial"/>
      <charset val="134"/>
    </font>
    <font>
      <b/>
      <sz val="10"/>
      <color indexed="9"/>
      <name val="Arial"/>
      <charset val="134"/>
    </font>
    <font>
      <b/>
      <sz val="8"/>
      <color indexed="8"/>
      <name val="Arial"/>
      <charset val="134"/>
    </font>
    <font>
      <sz val="10"/>
      <color indexed="8"/>
      <name val="Arial"/>
      <charset val="134"/>
    </font>
    <font>
      <b/>
      <sz val="8"/>
      <name val="Arial"/>
      <charset val="134"/>
    </font>
    <font>
      <b/>
      <sz val="12"/>
      <color theme="1"/>
      <name val="Arial"/>
      <charset val="134"/>
    </font>
    <font>
      <b/>
      <sz val="12"/>
      <color indexed="12"/>
      <name val="Arial"/>
      <charset val="134"/>
    </font>
    <font>
      <b/>
      <sz val="10"/>
      <color theme="0"/>
      <name val="Arial"/>
      <charset val="134"/>
    </font>
    <font>
      <b/>
      <sz val="8"/>
      <color theme="0"/>
      <name val="Arial"/>
      <charset val="134"/>
    </font>
    <font>
      <b/>
      <sz val="9"/>
      <color theme="0"/>
      <name val="Arial"/>
      <charset val="134"/>
    </font>
    <font>
      <sz val="10"/>
      <name val="Arial Narrow"/>
      <charset val="134"/>
    </font>
    <font>
      <sz val="9"/>
      <color indexed="9"/>
      <name val="Arial"/>
      <charset val="134"/>
    </font>
    <font>
      <b/>
      <sz val="9"/>
      <color indexed="10"/>
      <name val="Arial"/>
      <charset val="134"/>
    </font>
    <font>
      <b/>
      <sz val="11"/>
      <color indexed="52"/>
      <name val="Calibri"/>
      <charset val="134"/>
    </font>
    <font>
      <sz val="11"/>
      <color indexed="8"/>
      <name val="Calibri"/>
      <charset val="134"/>
    </font>
    <font>
      <sz val="11"/>
      <color indexed="9"/>
      <name val="Calibri"/>
      <charset val="134"/>
    </font>
    <font>
      <b/>
      <sz val="11"/>
      <color indexed="9"/>
      <name val="Calibri"/>
      <charset val="134"/>
    </font>
    <font>
      <sz val="11"/>
      <color indexed="62"/>
      <name val="Calibri"/>
      <charset val="134"/>
    </font>
    <font>
      <sz val="11"/>
      <color indexed="20"/>
      <name val="Calibri"/>
      <charset val="134"/>
    </font>
    <font>
      <u/>
      <sz val="10"/>
      <color indexed="12"/>
      <name val="Arial"/>
      <charset val="134"/>
    </font>
    <font>
      <sz val="11"/>
      <color indexed="52"/>
      <name val="Calibri"/>
      <charset val="134"/>
    </font>
    <font>
      <sz val="11"/>
      <color indexed="17"/>
      <name val="Calibri"/>
      <charset val="134"/>
    </font>
    <font>
      <b/>
      <sz val="18"/>
      <color indexed="56"/>
      <name val="Cambria"/>
      <charset val="134"/>
    </font>
    <font>
      <sz val="11"/>
      <color indexed="10"/>
      <name val="Calibri"/>
      <charset val="134"/>
    </font>
    <font>
      <sz val="10"/>
      <name val="Courier"/>
      <charset val="134"/>
    </font>
    <font>
      <b/>
      <sz val="13"/>
      <color indexed="56"/>
      <name val="Calibri"/>
      <charset val="134"/>
    </font>
    <font>
      <sz val="10"/>
      <name val="MS Sans Serif"/>
      <charset val="134"/>
    </font>
    <font>
      <b/>
      <sz val="11"/>
      <color indexed="56"/>
      <name val="Calibri"/>
      <charset val="134"/>
    </font>
    <font>
      <sz val="11"/>
      <color indexed="60"/>
      <name val="Calibri"/>
      <charset val="134"/>
    </font>
    <font>
      <sz val="10"/>
      <color indexed="8"/>
      <name val="MS Sans Serif"/>
      <charset val="134"/>
    </font>
    <font>
      <i/>
      <sz val="11"/>
      <color indexed="23"/>
      <name val="Calibri"/>
      <charset val="134"/>
    </font>
    <font>
      <b/>
      <sz val="15"/>
      <color indexed="56"/>
      <name val="Calibri"/>
      <charset val="134"/>
    </font>
    <font>
      <b/>
      <sz val="11"/>
      <color indexed="63"/>
      <name val="Calibri"/>
      <charset val="134"/>
    </font>
    <font>
      <b/>
      <sz val="11"/>
      <color indexed="8"/>
      <name val="Calibri"/>
      <charset val="134"/>
    </font>
    <font>
      <sz val="11"/>
      <color theme="1"/>
      <name val="Calibri"/>
      <charset val="134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46">
    <xf numFmtId="0" fontId="0" fillId="0" borderId="0"/>
    <xf numFmtId="0" fontId="39" fillId="20" borderId="0" applyNumberFormat="0" applyBorder="0" applyAlignment="0" applyProtection="0"/>
    <xf numFmtId="164" fontId="39" fillId="0" borderId="0" applyFont="0" applyFill="0" applyBorder="0" applyAlignment="0" applyProtection="0"/>
    <xf numFmtId="0" fontId="39" fillId="19" borderId="0" applyNumberFormat="0" applyBorder="0" applyAlignment="0" applyProtection="0"/>
    <xf numFmtId="9" fontId="59" fillId="0" borderId="0" applyFont="0" applyFill="0" applyBorder="0" applyAlignment="0" applyProtection="0"/>
    <xf numFmtId="0" fontId="38" fillId="12" borderId="57" applyNumberFormat="0" applyAlignment="0" applyProtection="0"/>
    <xf numFmtId="0" fontId="1" fillId="0" borderId="0"/>
    <xf numFmtId="0" fontId="1" fillId="0" borderId="0"/>
    <xf numFmtId="0" fontId="39" fillId="27" borderId="0" applyNumberFormat="0" applyBorder="0" applyAlignment="0" applyProtection="0"/>
    <xf numFmtId="0" fontId="41" fillId="14" borderId="58" applyNumberFormat="0" applyAlignment="0" applyProtection="0"/>
    <xf numFmtId="0" fontId="39" fillId="26" borderId="0" applyNumberFormat="0" applyBorder="0" applyAlignment="0" applyProtection="0"/>
    <xf numFmtId="165" fontId="59" fillId="0" borderId="0" applyFont="0" applyFill="0" applyBorder="0" applyAlignment="0" applyProtection="0"/>
    <xf numFmtId="0" fontId="39" fillId="27" borderId="0" applyNumberFormat="0" applyBorder="0" applyAlignment="0" applyProtection="0"/>
    <xf numFmtId="0" fontId="1" fillId="0" borderId="0"/>
    <xf numFmtId="0" fontId="59" fillId="0" borderId="0"/>
    <xf numFmtId="0" fontId="39" fillId="26" borderId="0" applyNumberFormat="0" applyBorder="0" applyAlignment="0" applyProtection="0"/>
    <xf numFmtId="0" fontId="40" fillId="24" borderId="0" applyNumberFormat="0" applyBorder="0" applyAlignment="0" applyProtection="0"/>
    <xf numFmtId="0" fontId="39" fillId="20" borderId="0" applyNumberFormat="0" applyBorder="0" applyAlignment="0" applyProtection="0"/>
    <xf numFmtId="0" fontId="39" fillId="34" borderId="0" applyNumberFormat="0" applyBorder="0" applyAlignment="0" applyProtection="0"/>
    <xf numFmtId="0" fontId="39" fillId="22" borderId="0" applyNumberFormat="0" applyBorder="0" applyAlignment="0" applyProtection="0"/>
    <xf numFmtId="0" fontId="59" fillId="0" borderId="0"/>
    <xf numFmtId="0" fontId="39" fillId="31" borderId="0" applyNumberFormat="0" applyBorder="0" applyAlignment="0" applyProtection="0"/>
    <xf numFmtId="0" fontId="1" fillId="0" borderId="0"/>
    <xf numFmtId="0" fontId="39" fillId="34" borderId="0" applyNumberFormat="0" applyBorder="0" applyAlignment="0" applyProtection="0"/>
    <xf numFmtId="0" fontId="39" fillId="31" borderId="0" applyNumberFormat="0" applyBorder="0" applyAlignment="0" applyProtection="0"/>
    <xf numFmtId="0" fontId="39" fillId="22" borderId="0" applyNumberFormat="0" applyBorder="0" applyAlignment="0" applyProtection="0"/>
    <xf numFmtId="9" fontId="1" fillId="0" borderId="0" applyFont="0" applyFill="0" applyBorder="0" applyAlignment="0" applyProtection="0"/>
    <xf numFmtId="0" fontId="39" fillId="19" borderId="0" applyNumberFormat="0" applyBorder="0" applyAlignment="0" applyProtection="0"/>
    <xf numFmtId="0" fontId="39" fillId="32" borderId="0" applyNumberFormat="0" applyBorder="0" applyAlignment="0" applyProtection="0"/>
    <xf numFmtId="0" fontId="39" fillId="21" borderId="0" applyNumberFormat="0" applyBorder="0" applyAlignment="0" applyProtection="0"/>
    <xf numFmtId="0" fontId="39" fillId="34" borderId="0" applyNumberFormat="0" applyBorder="0" applyAlignment="0" applyProtection="0"/>
    <xf numFmtId="0" fontId="39" fillId="29" borderId="0" applyNumberFormat="0" applyBorder="0" applyAlignment="0" applyProtection="0"/>
    <xf numFmtId="0" fontId="39" fillId="20" borderId="0" applyNumberFormat="0" applyBorder="0" applyAlignment="0" applyProtection="0"/>
    <xf numFmtId="0" fontId="39" fillId="32" borderId="0" applyNumberFormat="0" applyBorder="0" applyAlignment="0" applyProtection="0"/>
    <xf numFmtId="0" fontId="39" fillId="21" borderId="0" applyNumberFormat="0" applyBorder="0" applyAlignment="0" applyProtection="0"/>
    <xf numFmtId="0" fontId="39" fillId="34" borderId="0" applyNumberFormat="0" applyBorder="0" applyAlignment="0" applyProtection="0"/>
    <xf numFmtId="9" fontId="1" fillId="0" borderId="0" applyFont="0" applyFill="0" applyBorder="0" applyAlignment="0" applyProtection="0"/>
    <xf numFmtId="0" fontId="42" fillId="31" borderId="57" applyNumberFormat="0" applyAlignment="0" applyProtection="0"/>
    <xf numFmtId="0" fontId="39" fillId="20" borderId="0" applyNumberFormat="0" applyBorder="0" applyAlignment="0" applyProtection="0"/>
    <xf numFmtId="0" fontId="39" fillId="29" borderId="0" applyNumberFormat="0" applyBorder="0" applyAlignment="0" applyProtection="0"/>
    <xf numFmtId="0" fontId="40" fillId="24" borderId="0" applyNumberFormat="0" applyBorder="0" applyAlignment="0" applyProtection="0"/>
    <xf numFmtId="0" fontId="40" fillId="32" borderId="0" applyNumberFormat="0" applyBorder="0" applyAlignment="0" applyProtection="0"/>
    <xf numFmtId="0" fontId="40" fillId="21" borderId="0" applyNumberFormat="0" applyBorder="0" applyAlignment="0" applyProtection="0"/>
    <xf numFmtId="0" fontId="40" fillId="25" borderId="0" applyNumberFormat="0" applyBorder="0" applyAlignment="0" applyProtection="0"/>
    <xf numFmtId="0" fontId="40" fillId="30" borderId="0" applyNumberFormat="0" applyBorder="0" applyAlignment="0" applyProtection="0"/>
    <xf numFmtId="0" fontId="40" fillId="33" borderId="0" applyNumberFormat="0" applyBorder="0" applyAlignment="0" applyProtection="0"/>
    <xf numFmtId="0" fontId="40" fillId="28" borderId="0" applyNumberFormat="0" applyBorder="0" applyAlignment="0" applyProtection="0"/>
    <xf numFmtId="0" fontId="40" fillId="32" borderId="0" applyNumberFormat="0" applyBorder="0" applyAlignment="0" applyProtection="0"/>
    <xf numFmtId="168" fontId="1" fillId="0" borderId="0" applyFont="0" applyFill="0" applyBorder="0" applyAlignment="0" applyProtection="0"/>
    <xf numFmtId="0" fontId="40" fillId="21" borderId="0" applyNumberFormat="0" applyBorder="0" applyAlignment="0" applyProtection="0"/>
    <xf numFmtId="0" fontId="40" fillId="25" borderId="0" applyNumberFormat="0" applyBorder="0" applyAlignment="0" applyProtection="0"/>
    <xf numFmtId="0" fontId="40" fillId="33" borderId="0" applyNumberFormat="0" applyBorder="0" applyAlignment="0" applyProtection="0"/>
    <xf numFmtId="0" fontId="40" fillId="28" borderId="0" applyNumberFormat="0" applyBorder="0" applyAlignment="0" applyProtection="0"/>
    <xf numFmtId="0" fontId="40" fillId="23" borderId="0" applyNumberFormat="0" applyBorder="0" applyAlignment="0" applyProtection="0"/>
    <xf numFmtId="0" fontId="40" fillId="30" borderId="0" applyNumberFormat="0" applyBorder="0" applyAlignment="0" applyProtection="0"/>
    <xf numFmtId="0" fontId="40" fillId="35" borderId="0" applyNumberFormat="0" applyBorder="0" applyAlignment="0" applyProtection="0"/>
    <xf numFmtId="0" fontId="40" fillId="25" borderId="0" applyNumberFormat="0" applyBorder="0" applyAlignment="0" applyProtection="0"/>
    <xf numFmtId="0" fontId="40" fillId="33" borderId="0" applyNumberFormat="0" applyBorder="0" applyAlignment="0" applyProtection="0"/>
    <xf numFmtId="0" fontId="40" fillId="36" borderId="0" applyNumberFormat="0" applyBorder="0" applyAlignment="0" applyProtection="0"/>
    <xf numFmtId="0" fontId="43" fillId="22" borderId="0" applyNumberFormat="0" applyBorder="0" applyAlignment="0" applyProtection="0"/>
    <xf numFmtId="0" fontId="46" fillId="19" borderId="0" applyNumberFormat="0" applyBorder="0" applyAlignment="0" applyProtection="0"/>
    <xf numFmtId="0" fontId="38" fillId="12" borderId="57" applyNumberFormat="0" applyAlignment="0" applyProtection="0"/>
    <xf numFmtId="171" fontId="49" fillId="0" borderId="0"/>
    <xf numFmtId="0" fontId="1" fillId="0" borderId="0"/>
    <xf numFmtId="0" fontId="45" fillId="0" borderId="59" applyNumberFormat="0" applyFill="0" applyAlignment="0" applyProtection="0"/>
    <xf numFmtId="0" fontId="41" fillId="14" borderId="58" applyNumberFormat="0" applyAlignment="0" applyProtection="0"/>
    <xf numFmtId="0" fontId="40" fillId="23" borderId="0" applyNumberFormat="0" applyBorder="0" applyAlignment="0" applyProtection="0"/>
    <xf numFmtId="0" fontId="40" fillId="35" borderId="0" applyNumberFormat="0" applyBorder="0" applyAlignment="0" applyProtection="0"/>
    <xf numFmtId="0" fontId="40" fillId="25" borderId="0" applyNumberFormat="0" applyBorder="0" applyAlignment="0" applyProtection="0"/>
    <xf numFmtId="0" fontId="40" fillId="33" borderId="0" applyNumberFormat="0" applyBorder="0" applyAlignment="0" applyProtection="0"/>
    <xf numFmtId="0" fontId="40" fillId="36" borderId="0" applyNumberFormat="0" applyBorder="0" applyAlignment="0" applyProtection="0"/>
    <xf numFmtId="0" fontId="42" fillId="31" borderId="57" applyNumberFormat="0" applyAlignment="0" applyProtection="0"/>
    <xf numFmtId="0" fontId="39" fillId="0" borderId="0"/>
    <xf numFmtId="0" fontId="5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19" borderId="0" applyNumberFormat="0" applyBorder="0" applyAlignment="0" applyProtection="0"/>
    <xf numFmtId="0" fontId="56" fillId="0" borderId="63" applyNumberFormat="0" applyFill="0" applyAlignment="0" applyProtection="0"/>
    <xf numFmtId="0" fontId="50" fillId="0" borderId="60" applyNumberFormat="0" applyFill="0" applyAlignment="0" applyProtection="0"/>
    <xf numFmtId="0" fontId="52" fillId="0" borderId="61" applyNumberFormat="0" applyFill="0" applyAlignment="0" applyProtection="0"/>
    <xf numFmtId="0" fontId="5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9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174" fontId="1" fillId="0" borderId="0" applyFill="0" applyBorder="0" applyAlignment="0" applyProtection="0"/>
    <xf numFmtId="165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3" fillId="37" borderId="0" applyNumberFormat="0" applyBorder="0" applyAlignment="0" applyProtection="0"/>
    <xf numFmtId="167" fontId="1" fillId="0" borderId="0" applyFill="0" applyBorder="0" applyAlignment="0" applyProtection="0"/>
    <xf numFmtId="0" fontId="53" fillId="37" borderId="0" applyNumberFormat="0" applyBorder="0" applyAlignment="0" applyProtection="0"/>
    <xf numFmtId="0" fontId="54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1" fillId="0" borderId="0" applyFont="0" applyFill="0" applyBorder="0" applyAlignment="0" applyProtection="0"/>
    <xf numFmtId="0" fontId="1" fillId="0" borderId="0"/>
    <xf numFmtId="0" fontId="1" fillId="38" borderId="62" applyNumberFormat="0" applyFont="0" applyAlignment="0" applyProtection="0"/>
    <xf numFmtId="0" fontId="59" fillId="0" borderId="0"/>
    <xf numFmtId="0" fontId="1" fillId="0" borderId="0"/>
    <xf numFmtId="171" fontId="49" fillId="0" borderId="0"/>
    <xf numFmtId="0" fontId="1" fillId="38" borderId="62" applyNumberFormat="0" applyFont="0" applyAlignment="0" applyProtection="0"/>
    <xf numFmtId="0" fontId="57" fillId="12" borderId="64" applyNumberFormat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12" borderId="64" applyNumberFormat="0" applyAlignment="0" applyProtection="0"/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2" fillId="0" borderId="61" applyNumberFormat="0" applyFill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6" fillId="0" borderId="63" applyNumberFormat="0" applyFill="0" applyAlignment="0" applyProtection="0"/>
    <xf numFmtId="0" fontId="50" fillId="0" borderId="60" applyNumberFormat="0" applyFill="0" applyAlignment="0" applyProtection="0"/>
    <xf numFmtId="0" fontId="5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8" fillId="0" borderId="65" applyNumberFormat="0" applyFill="0" applyAlignment="0" applyProtection="0"/>
    <xf numFmtId="164" fontId="3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39" fillId="0" borderId="0" applyFont="0" applyFill="0" applyBorder="0" applyAlignment="0" applyProtection="0"/>
  </cellStyleXfs>
  <cellXfs count="392">
    <xf numFmtId="0" fontId="0" fillId="0" borderId="0" xfId="0"/>
    <xf numFmtId="0" fontId="1" fillId="0" borderId="0" xfId="113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113" applyNumberFormat="1" applyFont="1" applyBorder="1" applyAlignment="1">
      <alignment horizontal="justify" vertical="center"/>
    </xf>
    <xf numFmtId="0" fontId="1" fillId="0" borderId="0" xfId="113" applyNumberFormat="1" applyFont="1" applyBorder="1" applyAlignment="1">
      <alignment horizontal="center" vertical="center"/>
    </xf>
    <xf numFmtId="40" fontId="1" fillId="0" borderId="0" xfId="108" applyFont="1" applyBorder="1" applyAlignment="1">
      <alignment horizontal="center" vertical="center"/>
    </xf>
    <xf numFmtId="0" fontId="4" fillId="0" borderId="0" xfId="113" applyNumberFormat="1" applyFont="1" applyBorder="1" applyAlignment="1">
      <alignment horizontal="left" vertical="center"/>
    </xf>
    <xf numFmtId="40" fontId="1" fillId="0" borderId="0" xfId="108" applyFont="1" applyBorder="1" applyAlignment="1">
      <alignment vertical="center"/>
    </xf>
    <xf numFmtId="10" fontId="1" fillId="0" borderId="0" xfId="26" applyNumberFormat="1" applyFont="1" applyBorder="1" applyAlignment="1">
      <alignment vertical="center"/>
    </xf>
    <xf numFmtId="0" fontId="4" fillId="0" borderId="0" xfId="113" applyNumberFormat="1" applyFont="1" applyBorder="1" applyAlignment="1">
      <alignment vertical="center"/>
    </xf>
    <xf numFmtId="38" fontId="1" fillId="0" borderId="0" xfId="108" applyNumberFormat="1" applyFont="1" applyBorder="1" applyAlignment="1">
      <alignment vertical="center"/>
    </xf>
    <xf numFmtId="10" fontId="4" fillId="0" borderId="0" xfId="26" applyNumberFormat="1" applyFont="1" applyBorder="1" applyAlignment="1">
      <alignment vertical="center"/>
    </xf>
    <xf numFmtId="40" fontId="4" fillId="0" borderId="0" xfId="108" applyFont="1" applyBorder="1" applyAlignment="1">
      <alignment vertical="center"/>
    </xf>
    <xf numFmtId="0" fontId="6" fillId="0" borderId="0" xfId="63" applyFont="1"/>
    <xf numFmtId="49" fontId="7" fillId="0" borderId="0" xfId="63" applyNumberFormat="1" applyFont="1" applyFill="1" applyBorder="1" applyAlignment="1">
      <alignment horizontal="left"/>
    </xf>
    <xf numFmtId="49" fontId="7" fillId="0" borderId="0" xfId="63" applyNumberFormat="1" applyFont="1" applyFill="1" applyBorder="1"/>
    <xf numFmtId="0" fontId="7" fillId="0" borderId="0" xfId="63" applyFont="1" applyFill="1" applyBorder="1"/>
    <xf numFmtId="0" fontId="7" fillId="0" borderId="0" xfId="63" applyFont="1" applyFill="1" applyBorder="1" applyAlignment="1">
      <alignment horizontal="center"/>
    </xf>
    <xf numFmtId="173" fontId="6" fillId="0" borderId="0" xfId="63" applyNumberFormat="1" applyFont="1" applyFill="1" applyBorder="1"/>
    <xf numFmtId="0" fontId="1" fillId="0" borderId="0" xfId="63" applyFill="1" applyBorder="1"/>
    <xf numFmtId="0" fontId="8" fillId="3" borderId="4" xfId="0" applyFont="1" applyFill="1" applyBorder="1" applyAlignment="1">
      <alignment horizontal="center" vertical="center" wrapText="1"/>
    </xf>
    <xf numFmtId="0" fontId="9" fillId="3" borderId="4" xfId="63" applyFont="1" applyFill="1" applyBorder="1" applyAlignment="1">
      <alignment horizontal="center" vertical="center" wrapText="1"/>
    </xf>
    <xf numFmtId="0" fontId="10" fillId="4" borderId="0" xfId="63" applyFont="1" applyFill="1"/>
    <xf numFmtId="49" fontId="11" fillId="5" borderId="5" xfId="63" applyNumberFormat="1" applyFont="1" applyFill="1" applyBorder="1" applyAlignment="1" applyProtection="1">
      <alignment horizontal="center" vertical="center" wrapText="1"/>
      <protection locked="0"/>
    </xf>
    <xf numFmtId="49" fontId="11" fillId="5" borderId="6" xfId="63" applyNumberFormat="1" applyFont="1" applyFill="1" applyBorder="1" applyAlignment="1" applyProtection="1">
      <alignment horizontal="center" vertical="center" wrapText="1"/>
      <protection locked="0"/>
    </xf>
    <xf numFmtId="49" fontId="11" fillId="5" borderId="6" xfId="63" applyNumberFormat="1" applyFont="1" applyFill="1" applyBorder="1" applyAlignment="1" applyProtection="1">
      <alignment vertical="center" wrapText="1"/>
      <protection locked="0"/>
    </xf>
    <xf numFmtId="0" fontId="11" fillId="5" borderId="7" xfId="63" applyFont="1" applyFill="1" applyBorder="1" applyAlignment="1">
      <alignment horizontal="center" vertical="center" wrapText="1"/>
    </xf>
    <xf numFmtId="0" fontId="11" fillId="5" borderId="4" xfId="63" applyFont="1" applyFill="1" applyBorder="1" applyAlignment="1">
      <alignment horizontal="center" vertical="center" wrapText="1"/>
    </xf>
    <xf numFmtId="0" fontId="11" fillId="6" borderId="4" xfId="63" applyFont="1" applyFill="1" applyBorder="1" applyAlignment="1">
      <alignment horizontal="center" vertical="center" wrapText="1"/>
    </xf>
    <xf numFmtId="0" fontId="10" fillId="0" borderId="8" xfId="63" applyFont="1" applyBorder="1" applyAlignment="1">
      <alignment horizontal="center" vertical="center" wrapText="1"/>
    </xf>
    <xf numFmtId="0" fontId="10" fillId="0" borderId="9" xfId="63" applyFont="1" applyBorder="1" applyAlignment="1">
      <alignment horizontal="center" vertical="center" wrapText="1"/>
    </xf>
    <xf numFmtId="0" fontId="10" fillId="0" borderId="9" xfId="63" applyFont="1" applyBorder="1" applyAlignment="1">
      <alignment wrapText="1"/>
    </xf>
    <xf numFmtId="0" fontId="10" fillId="0" borderId="9" xfId="63" applyFont="1" applyBorder="1" applyAlignment="1">
      <alignment horizontal="center" wrapText="1"/>
    </xf>
    <xf numFmtId="0" fontId="10" fillId="7" borderId="9" xfId="63" applyFont="1" applyFill="1" applyBorder="1" applyAlignment="1">
      <alignment horizontal="center" wrapText="1"/>
    </xf>
    <xf numFmtId="0" fontId="10" fillId="8" borderId="10" xfId="63" applyFont="1" applyFill="1" applyBorder="1" applyAlignment="1">
      <alignment horizontal="center" wrapText="1"/>
    </xf>
    <xf numFmtId="0" fontId="10" fillId="0" borderId="9" xfId="63" applyFont="1" applyBorder="1" applyAlignment="1">
      <alignment horizontal="left" vertical="center" wrapText="1"/>
    </xf>
    <xf numFmtId="0" fontId="10" fillId="0" borderId="11" xfId="63" applyFont="1" applyBorder="1" applyAlignment="1">
      <alignment horizontal="center" vertical="center" wrapText="1"/>
    </xf>
    <xf numFmtId="0" fontId="10" fillId="0" borderId="12" xfId="63" applyFont="1" applyBorder="1" applyAlignment="1">
      <alignment horizontal="center" vertical="center" wrapText="1"/>
    </xf>
    <xf numFmtId="0" fontId="10" fillId="0" borderId="12" xfId="63" applyFont="1" applyBorder="1" applyAlignment="1">
      <alignment wrapText="1"/>
    </xf>
    <xf numFmtId="0" fontId="10" fillId="0" borderId="12" xfId="63" applyFont="1" applyBorder="1" applyAlignment="1">
      <alignment horizontal="center" wrapText="1"/>
    </xf>
    <xf numFmtId="0" fontId="10" fillId="7" borderId="12" xfId="63" applyFont="1" applyFill="1" applyBorder="1" applyAlignment="1">
      <alignment horizontal="center" wrapText="1"/>
    </xf>
    <xf numFmtId="0" fontId="10" fillId="8" borderId="13" xfId="63" applyFont="1" applyFill="1" applyBorder="1" applyAlignment="1">
      <alignment horizontal="center" wrapText="1"/>
    </xf>
    <xf numFmtId="0" fontId="11" fillId="5" borderId="14" xfId="63" applyFont="1" applyFill="1" applyBorder="1" applyAlignment="1">
      <alignment horizontal="center" vertical="center" wrapText="1"/>
    </xf>
    <xf numFmtId="49" fontId="10" fillId="4" borderId="15" xfId="63" applyNumberFormat="1" applyFont="1" applyFill="1" applyBorder="1" applyAlignment="1" applyProtection="1">
      <alignment horizontal="center" wrapText="1"/>
      <protection locked="0"/>
    </xf>
    <xf numFmtId="49" fontId="10" fillId="4" borderId="16" xfId="63" applyNumberFormat="1" applyFont="1" applyFill="1" applyBorder="1" applyAlignment="1" applyProtection="1">
      <alignment horizontal="center" wrapText="1"/>
      <protection locked="0"/>
    </xf>
    <xf numFmtId="0" fontId="10" fillId="4" borderId="16" xfId="63" applyFont="1" applyFill="1" applyBorder="1" applyAlignment="1">
      <alignment wrapText="1"/>
    </xf>
    <xf numFmtId="0" fontId="10" fillId="4" borderId="16" xfId="63" applyFont="1" applyFill="1" applyBorder="1" applyAlignment="1">
      <alignment horizontal="center" wrapText="1"/>
    </xf>
    <xf numFmtId="0" fontId="10" fillId="4" borderId="16" xfId="63" applyFont="1" applyFill="1" applyBorder="1" applyAlignment="1" applyProtection="1">
      <alignment horizontal="center" wrapText="1"/>
      <protection locked="0"/>
    </xf>
    <xf numFmtId="0" fontId="10" fillId="7" borderId="16" xfId="63" applyFont="1" applyFill="1" applyBorder="1" applyAlignment="1" applyProtection="1">
      <alignment horizontal="center" wrapText="1"/>
      <protection locked="0"/>
    </xf>
    <xf numFmtId="0" fontId="10" fillId="8" borderId="17" xfId="63" applyFont="1" applyFill="1" applyBorder="1" applyAlignment="1" applyProtection="1">
      <alignment horizontal="center" wrapText="1"/>
      <protection locked="0"/>
    </xf>
    <xf numFmtId="49" fontId="10" fillId="4" borderId="8" xfId="63" applyNumberFormat="1" applyFont="1" applyFill="1" applyBorder="1" applyAlignment="1" applyProtection="1">
      <alignment horizontal="center" wrapText="1"/>
      <protection locked="0"/>
    </xf>
    <xf numFmtId="49" fontId="10" fillId="4" borderId="9" xfId="63" applyNumberFormat="1" applyFont="1" applyFill="1" applyBorder="1" applyAlignment="1" applyProtection="1">
      <alignment horizontal="center" wrapText="1"/>
      <protection locked="0"/>
    </xf>
    <xf numFmtId="0" fontId="10" fillId="4" borderId="9" xfId="63" applyFont="1" applyFill="1" applyBorder="1" applyAlignment="1">
      <alignment wrapText="1"/>
    </xf>
    <xf numFmtId="0" fontId="10" fillId="4" borderId="9" xfId="63" applyFont="1" applyFill="1" applyBorder="1" applyAlignment="1">
      <alignment horizontal="center" wrapText="1"/>
    </xf>
    <xf numFmtId="0" fontId="10" fillId="4" borderId="9" xfId="63" applyFont="1" applyFill="1" applyBorder="1" applyAlignment="1" applyProtection="1">
      <alignment horizontal="center" wrapText="1"/>
      <protection locked="0"/>
    </xf>
    <xf numFmtId="2" fontId="10" fillId="7" borderId="9" xfId="63" applyNumberFormat="1" applyFont="1" applyFill="1" applyBorder="1" applyAlignment="1" applyProtection="1">
      <alignment horizontal="center" wrapText="1"/>
      <protection locked="0"/>
    </xf>
    <xf numFmtId="0" fontId="10" fillId="8" borderId="10" xfId="63" applyFont="1" applyFill="1" applyBorder="1" applyAlignment="1" applyProtection="1">
      <alignment horizontal="center" wrapText="1"/>
      <protection locked="0"/>
    </xf>
    <xf numFmtId="49" fontId="10" fillId="4" borderId="11" xfId="63" applyNumberFormat="1" applyFont="1" applyFill="1" applyBorder="1" applyAlignment="1" applyProtection="1">
      <alignment horizontal="center" wrapText="1"/>
      <protection locked="0"/>
    </xf>
    <xf numFmtId="49" fontId="10" fillId="4" borderId="12" xfId="63" applyNumberFormat="1" applyFont="1" applyFill="1" applyBorder="1" applyAlignment="1" applyProtection="1">
      <alignment horizontal="center" wrapText="1"/>
      <protection locked="0"/>
    </xf>
    <xf numFmtId="0" fontId="10" fillId="4" borderId="12" xfId="63" applyFont="1" applyFill="1" applyBorder="1" applyAlignment="1">
      <alignment wrapText="1"/>
    </xf>
    <xf numFmtId="0" fontId="10" fillId="4" borderId="12" xfId="63" applyFont="1" applyFill="1" applyBorder="1" applyAlignment="1">
      <alignment horizontal="center" wrapText="1"/>
    </xf>
    <xf numFmtId="0" fontId="10" fillId="4" borderId="12" xfId="63" applyFont="1" applyFill="1" applyBorder="1" applyAlignment="1" applyProtection="1">
      <alignment horizontal="center" wrapText="1"/>
      <protection locked="0"/>
    </xf>
    <xf numFmtId="0" fontId="10" fillId="7" borderId="12" xfId="63" applyFont="1" applyFill="1" applyBorder="1" applyAlignment="1" applyProtection="1">
      <alignment horizontal="center" wrapText="1"/>
      <protection locked="0"/>
    </xf>
    <xf numFmtId="0" fontId="10" fillId="8" borderId="13" xfId="63" applyFont="1" applyFill="1" applyBorder="1" applyAlignment="1" applyProtection="1">
      <alignment horizontal="center" wrapText="1"/>
      <protection locked="0"/>
    </xf>
    <xf numFmtId="0" fontId="10" fillId="7" borderId="16" xfId="63" applyFont="1" applyFill="1" applyBorder="1" applyAlignment="1">
      <alignment horizontal="center" wrapText="1"/>
    </xf>
    <xf numFmtId="2" fontId="10" fillId="7" borderId="9" xfId="63" applyNumberFormat="1" applyFont="1" applyFill="1" applyBorder="1" applyAlignment="1">
      <alignment horizontal="center" wrapText="1"/>
    </xf>
    <xf numFmtId="2" fontId="10" fillId="8" borderId="10" xfId="63" applyNumberFormat="1" applyFont="1" applyFill="1" applyBorder="1" applyAlignment="1" applyProtection="1">
      <alignment horizontal="center" wrapText="1"/>
      <protection locked="0"/>
    </xf>
    <xf numFmtId="10" fontId="12" fillId="0" borderId="0" xfId="26" applyNumberFormat="1" applyFont="1" applyBorder="1" applyAlignment="1">
      <alignment horizontal="right" vertical="center"/>
    </xf>
    <xf numFmtId="2" fontId="12" fillId="0" borderId="0" xfId="26" applyNumberFormat="1" applyFont="1" applyBorder="1" applyAlignment="1">
      <alignment vertical="center"/>
    </xf>
    <xf numFmtId="2" fontId="1" fillId="0" borderId="0" xfId="26" applyNumberFormat="1" applyFont="1" applyBorder="1" applyAlignment="1">
      <alignment vertical="center"/>
    </xf>
    <xf numFmtId="0" fontId="7" fillId="0" borderId="0" xfId="0" applyFont="1" applyBorder="1"/>
    <xf numFmtId="0" fontId="13" fillId="0" borderId="0" xfId="0" applyFont="1"/>
    <xf numFmtId="0" fontId="14" fillId="0" borderId="0" xfId="0" applyFont="1"/>
    <xf numFmtId="0" fontId="4" fillId="0" borderId="0" xfId="113" applyNumberFormat="1" applyFont="1" applyBorder="1" applyAlignment="1">
      <alignment horizontal="justify" vertical="center"/>
    </xf>
    <xf numFmtId="0" fontId="4" fillId="9" borderId="0" xfId="63" applyFont="1" applyFill="1" applyAlignment="1"/>
    <xf numFmtId="0" fontId="4" fillId="0" borderId="0" xfId="0" applyFont="1" applyFill="1" applyBorder="1" applyAlignment="1">
      <alignment horizontal="centerContinuous" vertical="top"/>
    </xf>
    <xf numFmtId="0" fontId="4" fillId="0" borderId="0" xfId="0" applyFont="1" applyBorder="1" applyAlignment="1">
      <alignment horizontal="centerContinuous" vertical="top"/>
    </xf>
    <xf numFmtId="0" fontId="1" fillId="0" borderId="0" xfId="0" applyFont="1" applyBorder="1" applyAlignment="1">
      <alignment horizontal="centerContinuous" vertical="justify"/>
    </xf>
    <xf numFmtId="0" fontId="1" fillId="0" borderId="0" xfId="0" applyFont="1" applyBorder="1" applyAlignment="1">
      <alignment horizontal="centerContinuous"/>
    </xf>
    <xf numFmtId="0" fontId="15" fillId="10" borderId="22" xfId="0" applyFont="1" applyFill="1" applyBorder="1" applyAlignment="1">
      <alignment horizontal="center"/>
    </xf>
    <xf numFmtId="0" fontId="16" fillId="11" borderId="25" xfId="0" applyFont="1" applyFill="1" applyBorder="1" applyAlignment="1">
      <alignment horizontal="center"/>
    </xf>
    <xf numFmtId="4" fontId="16" fillId="11" borderId="27" xfId="0" applyNumberFormat="1" applyFont="1" applyFill="1" applyBorder="1" applyAlignment="1">
      <alignment horizontal="center" vertical="center"/>
    </xf>
    <xf numFmtId="4" fontId="17" fillId="0" borderId="27" xfId="0" applyNumberFormat="1" applyFont="1" applyBorder="1" applyAlignment="1">
      <alignment vertical="center"/>
    </xf>
    <xf numFmtId="0" fontId="16" fillId="11" borderId="27" xfId="0" applyFont="1" applyFill="1" applyBorder="1" applyAlignment="1">
      <alignment horizontal="center" vertical="center"/>
    </xf>
    <xf numFmtId="10" fontId="17" fillId="0" borderId="27" xfId="0" applyNumberFormat="1" applyFont="1" applyBorder="1" applyAlignment="1">
      <alignment horizontal="right" vertical="center"/>
    </xf>
    <xf numFmtId="0" fontId="16" fillId="12" borderId="27" xfId="0" applyFont="1" applyFill="1" applyBorder="1" applyAlignment="1">
      <alignment horizontal="right" vertical="center"/>
    </xf>
    <xf numFmtId="4" fontId="16" fillId="11" borderId="27" xfId="0" applyNumberFormat="1" applyFont="1" applyFill="1" applyBorder="1" applyAlignment="1">
      <alignment horizontal="center"/>
    </xf>
    <xf numFmtId="4" fontId="17" fillId="0" borderId="27" xfId="0" applyNumberFormat="1" applyFont="1" applyBorder="1"/>
    <xf numFmtId="0" fontId="14" fillId="0" borderId="0" xfId="0" applyFont="1" applyAlignment="1">
      <alignment horizontal="center"/>
    </xf>
    <xf numFmtId="0" fontId="1" fillId="0" borderId="0" xfId="62" applyNumberFormat="1" applyFont="1" applyFill="1" applyBorder="1" applyAlignment="1"/>
    <xf numFmtId="0" fontId="4" fillId="0" borderId="0" xfId="62" applyNumberFormat="1" applyFont="1" applyFill="1" applyBorder="1" applyAlignment="1"/>
    <xf numFmtId="0" fontId="18" fillId="0" borderId="0" xfId="0" applyFont="1" applyAlignment="1">
      <alignment horizontal="center"/>
    </xf>
    <xf numFmtId="0" fontId="18" fillId="0" borderId="0" xfId="0" applyFont="1"/>
    <xf numFmtId="10" fontId="1" fillId="0" borderId="0" xfId="26" applyNumberFormat="1" applyFont="1" applyBorder="1" applyAlignment="1">
      <alignment horizontal="left" vertical="center"/>
    </xf>
    <xf numFmtId="0" fontId="7" fillId="0" borderId="0" xfId="0" applyFont="1" applyFill="1" applyBorder="1"/>
    <xf numFmtId="2" fontId="7" fillId="0" borderId="0" xfId="0" applyNumberFormat="1" applyFont="1" applyBorder="1"/>
    <xf numFmtId="2" fontId="7" fillId="0" borderId="0" xfId="0" applyNumberFormat="1" applyFont="1" applyBorder="1" applyAlignment="1">
      <alignment horizontal="centerContinuous"/>
    </xf>
    <xf numFmtId="0" fontId="19" fillId="0" borderId="0" xfId="0" applyFont="1"/>
    <xf numFmtId="4" fontId="16" fillId="12" borderId="27" xfId="0" applyNumberFormat="1" applyFont="1" applyFill="1" applyBorder="1" applyAlignment="1">
      <alignment horizontal="right" vertical="center"/>
    </xf>
    <xf numFmtId="168" fontId="7" fillId="0" borderId="0" xfId="0" applyNumberFormat="1" applyFont="1"/>
    <xf numFmtId="4" fontId="19" fillId="0" borderId="0" xfId="0" applyNumberFormat="1" applyFont="1"/>
    <xf numFmtId="10" fontId="16" fillId="12" borderId="27" xfId="0" applyNumberFormat="1" applyFont="1" applyFill="1" applyBorder="1" applyAlignment="1">
      <alignment horizontal="right" vertical="center"/>
    </xf>
    <xf numFmtId="4" fontId="16" fillId="13" borderId="27" xfId="0" applyNumberFormat="1" applyFont="1" applyFill="1" applyBorder="1" applyAlignment="1">
      <alignment horizontal="right"/>
    </xf>
    <xf numFmtId="4" fontId="16" fillId="0" borderId="27" xfId="0" applyNumberFormat="1" applyFont="1" applyBorder="1"/>
    <xf numFmtId="0" fontId="13" fillId="13" borderId="27" xfId="0" applyFont="1" applyFill="1" applyBorder="1"/>
    <xf numFmtId="4" fontId="13" fillId="0" borderId="0" xfId="0" applyNumberFormat="1" applyFont="1"/>
    <xf numFmtId="0" fontId="1" fillId="0" borderId="0" xfId="62" applyNumberFormat="1" applyFont="1" applyFill="1" applyBorder="1" applyAlignment="1">
      <alignment vertical="top"/>
    </xf>
    <xf numFmtId="171" fontId="1" fillId="0" borderId="0" xfId="62" applyFont="1" applyFill="1" applyBorder="1" applyAlignment="1">
      <alignment vertical="top"/>
    </xf>
    <xf numFmtId="43" fontId="0" fillId="0" borderId="0" xfId="0" applyNumberFormat="1"/>
    <xf numFmtId="2" fontId="22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 vertical="top"/>
    </xf>
    <xf numFmtId="0" fontId="4" fillId="9" borderId="0" xfId="63" applyFont="1" applyFill="1" applyAlignment="1">
      <alignment vertical="center"/>
    </xf>
    <xf numFmtId="0" fontId="4" fillId="9" borderId="0" xfId="63" applyFont="1" applyFill="1" applyAlignment="1">
      <alignment horizontal="left" vertical="center" wrapText="1"/>
    </xf>
    <xf numFmtId="0" fontId="23" fillId="9" borderId="0" xfId="63" applyFont="1" applyFill="1" applyAlignment="1">
      <alignment horizontal="center"/>
    </xf>
    <xf numFmtId="0" fontId="4" fillId="9" borderId="0" xfId="63" applyFont="1" applyFill="1" applyAlignment="1">
      <alignment horizontal="right"/>
    </xf>
    <xf numFmtId="0" fontId="23" fillId="9" borderId="0" xfId="63" applyFont="1" applyFill="1" applyAlignment="1">
      <alignment horizontal="right"/>
    </xf>
    <xf numFmtId="4" fontId="24" fillId="9" borderId="0" xfId="63" applyNumberFormat="1" applyFont="1" applyFill="1" applyAlignment="1">
      <alignment horizontal="right"/>
    </xf>
    <xf numFmtId="0" fontId="4" fillId="9" borderId="0" xfId="63" applyFont="1" applyFill="1" applyAlignment="1">
      <alignment horizontal="center"/>
    </xf>
    <xf numFmtId="0" fontId="24" fillId="9" borderId="0" xfId="63" applyFont="1" applyFill="1" applyAlignment="1">
      <alignment horizontal="right"/>
    </xf>
    <xf numFmtId="0" fontId="4" fillId="0" borderId="0" xfId="0" applyFont="1"/>
    <xf numFmtId="40" fontId="4" fillId="0" borderId="0" xfId="0" applyNumberFormat="1" applyFont="1"/>
    <xf numFmtId="10" fontId="25" fillId="0" borderId="0" xfId="0" applyNumberFormat="1" applyFont="1"/>
    <xf numFmtId="0" fontId="26" fillId="10" borderId="28" xfId="62" applyNumberFormat="1" applyFont="1" applyFill="1" applyBorder="1" applyAlignment="1"/>
    <xf numFmtId="0" fontId="26" fillId="10" borderId="29" xfId="62" applyNumberFormat="1" applyFont="1" applyFill="1" applyBorder="1" applyAlignment="1">
      <alignment horizontal="justify"/>
    </xf>
    <xf numFmtId="40" fontId="26" fillId="10" borderId="30" xfId="108" applyFont="1" applyFill="1" applyBorder="1" applyAlignment="1">
      <alignment horizontal="center"/>
    </xf>
    <xf numFmtId="0" fontId="7" fillId="0" borderId="27" xfId="62" applyNumberFormat="1" applyFont="1" applyFill="1" applyBorder="1" applyAlignment="1">
      <alignment horizontal="center"/>
    </xf>
    <xf numFmtId="49" fontId="7" fillId="0" borderId="27" xfId="62" applyNumberFormat="1" applyFont="1" applyFill="1" applyBorder="1" applyAlignment="1">
      <alignment horizontal="justify"/>
    </xf>
    <xf numFmtId="40" fontId="7" fillId="0" borderId="27" xfId="108" applyFont="1" applyFill="1" applyBorder="1" applyAlignment="1"/>
    <xf numFmtId="0" fontId="0" fillId="0" borderId="27" xfId="0" applyBorder="1"/>
    <xf numFmtId="10" fontId="27" fillId="0" borderId="27" xfId="0" applyNumberFormat="1" applyFont="1" applyFill="1" applyBorder="1" applyAlignment="1">
      <alignment horizontal="right" vertical="justify"/>
    </xf>
    <xf numFmtId="49" fontId="7" fillId="0" borderId="31" xfId="62" applyNumberFormat="1" applyFont="1" applyFill="1" applyBorder="1" applyAlignment="1">
      <alignment horizontal="justify"/>
    </xf>
    <xf numFmtId="0" fontId="0" fillId="0" borderId="31" xfId="0" applyBorder="1"/>
    <xf numFmtId="0" fontId="0" fillId="0" borderId="20" xfId="0" applyBorder="1"/>
    <xf numFmtId="49" fontId="7" fillId="0" borderId="32" xfId="62" applyNumberFormat="1" applyFont="1" applyFill="1" applyBorder="1" applyAlignment="1">
      <alignment horizontal="justify"/>
    </xf>
    <xf numFmtId="168" fontId="21" fillId="14" borderId="27" xfId="140" applyFont="1" applyFill="1" applyBorder="1"/>
    <xf numFmtId="168" fontId="21" fillId="14" borderId="31" xfId="0" applyNumberFormat="1" applyFont="1" applyFill="1" applyBorder="1"/>
    <xf numFmtId="10" fontId="28" fillId="14" borderId="27" xfId="0" applyNumberFormat="1" applyFont="1" applyFill="1" applyBorder="1"/>
    <xf numFmtId="0" fontId="21" fillId="14" borderId="20" xfId="0" applyFont="1" applyFill="1" applyBorder="1" applyAlignment="1">
      <alignment horizontal="center" vertical="top"/>
    </xf>
    <xf numFmtId="10" fontId="21" fillId="14" borderId="27" xfId="0" applyNumberFormat="1" applyFont="1" applyFill="1" applyBorder="1" applyAlignment="1">
      <alignment horizontal="right" vertical="justify"/>
    </xf>
    <xf numFmtId="0" fontId="1" fillId="0" borderId="0" xfId="62" applyNumberFormat="1" applyFont="1" applyFill="1" applyBorder="1" applyAlignment="1">
      <alignment horizontal="justify"/>
    </xf>
    <xf numFmtId="40" fontId="1" fillId="0" borderId="0" xfId="108" applyFont="1" applyFill="1" applyBorder="1" applyAlignment="1">
      <alignment horizontal="center"/>
    </xf>
    <xf numFmtId="0" fontId="4" fillId="0" borderId="0" xfId="0" applyFont="1" applyFill="1" applyBorder="1" applyAlignment="1"/>
    <xf numFmtId="0" fontId="29" fillId="0" borderId="0" xfId="0" applyFont="1" applyFill="1" applyBorder="1" applyAlignment="1"/>
    <xf numFmtId="43" fontId="1" fillId="0" borderId="0" xfId="26" applyNumberFormat="1" applyFont="1" applyBorder="1" applyAlignment="1">
      <alignment vertical="center"/>
    </xf>
    <xf numFmtId="43" fontId="1" fillId="0" borderId="0" xfId="62" applyNumberFormat="1" applyFont="1" applyFill="1" applyBorder="1" applyAlignment="1">
      <alignment vertical="top"/>
    </xf>
    <xf numFmtId="43" fontId="4" fillId="0" borderId="0" xfId="62" applyNumberFormat="1" applyFont="1" applyFill="1" applyBorder="1" applyAlignment="1">
      <alignment vertical="top"/>
    </xf>
    <xf numFmtId="43" fontId="4" fillId="0" borderId="0" xfId="113" applyNumberFormat="1" applyFont="1" applyBorder="1" applyAlignment="1">
      <alignment vertical="center" wrapText="1"/>
    </xf>
    <xf numFmtId="43" fontId="1" fillId="0" borderId="0" xfId="62" applyNumberFormat="1" applyFont="1" applyFill="1" applyBorder="1" applyAlignment="1">
      <alignment vertical="top" wrapText="1"/>
    </xf>
    <xf numFmtId="4" fontId="6" fillId="9" borderId="0" xfId="63" applyNumberFormat="1" applyFont="1" applyFill="1" applyAlignment="1"/>
    <xf numFmtId="43" fontId="12" fillId="0" borderId="0" xfId="26" applyNumberFormat="1" applyFont="1" applyBorder="1" applyAlignment="1">
      <alignment horizontal="right" vertical="center"/>
    </xf>
    <xf numFmtId="43" fontId="12" fillId="0" borderId="0" xfId="26" applyNumberFormat="1" applyFont="1" applyBorder="1" applyAlignment="1">
      <alignment vertical="center"/>
    </xf>
    <xf numFmtId="10" fontId="24" fillId="9" borderId="0" xfId="63" applyNumberFormat="1" applyFont="1" applyFill="1" applyAlignment="1"/>
    <xf numFmtId="175" fontId="24" fillId="9" borderId="0" xfId="63" applyNumberFormat="1" applyFont="1" applyFill="1" applyAlignment="1">
      <alignment horizontal="right"/>
    </xf>
    <xf numFmtId="43" fontId="1" fillId="0" borderId="0" xfId="62" applyNumberFormat="1" applyFont="1" applyFill="1" applyBorder="1" applyAlignment="1"/>
    <xf numFmtId="43" fontId="4" fillId="0" borderId="0" xfId="62" applyNumberFormat="1" applyFont="1" applyFill="1" applyBorder="1" applyAlignment="1"/>
    <xf numFmtId="0" fontId="6" fillId="9" borderId="0" xfId="63" applyFont="1" applyFill="1"/>
    <xf numFmtId="49" fontId="6" fillId="9" borderId="0" xfId="63" applyNumberFormat="1" applyFont="1" applyFill="1" applyAlignment="1">
      <alignment horizontal="center" vertical="center"/>
    </xf>
    <xf numFmtId="0" fontId="6" fillId="0" borderId="0" xfId="63" applyFont="1" applyFill="1"/>
    <xf numFmtId="49" fontId="6" fillId="4" borderId="0" xfId="63" applyNumberFormat="1" applyFont="1" applyFill="1" applyAlignment="1">
      <alignment horizontal="center" vertical="center"/>
    </xf>
    <xf numFmtId="49" fontId="6" fillId="0" borderId="0" xfId="63" applyNumberFormat="1" applyFont="1" applyFill="1" applyAlignment="1">
      <alignment horizontal="center" vertical="center"/>
    </xf>
    <xf numFmtId="4" fontId="7" fillId="9" borderId="0" xfId="63" applyNumberFormat="1" applyFont="1" applyFill="1" applyBorder="1"/>
    <xf numFmtId="0" fontId="1" fillId="9" borderId="0" xfId="63" applyFont="1" applyFill="1" applyBorder="1" applyAlignment="1">
      <alignment horizontal="center" vertical="center"/>
    </xf>
    <xf numFmtId="0" fontId="7" fillId="9" borderId="0" xfId="63" applyFont="1" applyFill="1" applyBorder="1" applyAlignment="1">
      <alignment horizontal="right"/>
    </xf>
    <xf numFmtId="0" fontId="7" fillId="9" borderId="0" xfId="63" applyFont="1" applyFill="1" applyBorder="1" applyAlignment="1">
      <alignment horizontal="justify" vertical="justify"/>
    </xf>
    <xf numFmtId="0" fontId="7" fillId="9" borderId="0" xfId="63" applyFont="1" applyFill="1" applyBorder="1"/>
    <xf numFmtId="4" fontId="1" fillId="9" borderId="0" xfId="63" applyNumberFormat="1" applyFont="1" applyFill="1" applyBorder="1" applyAlignment="1">
      <alignment horizontal="right"/>
    </xf>
    <xf numFmtId="4" fontId="7" fillId="9" borderId="0" xfId="63" applyNumberFormat="1" applyFont="1" applyFill="1" applyBorder="1" applyAlignment="1">
      <alignment horizontal="right"/>
    </xf>
    <xf numFmtId="4" fontId="7" fillId="9" borderId="0" xfId="63" applyNumberFormat="1" applyFont="1" applyFill="1" applyBorder="1" applyAlignment="1"/>
    <xf numFmtId="164" fontId="7" fillId="9" borderId="0" xfId="2" applyFont="1" applyFill="1" applyBorder="1" applyAlignment="1"/>
    <xf numFmtId="4" fontId="7" fillId="15" borderId="0" xfId="63" applyNumberFormat="1" applyFont="1" applyFill="1" applyBorder="1"/>
    <xf numFmtId="4" fontId="4" fillId="9" borderId="0" xfId="63" applyNumberFormat="1" applyFont="1" applyFill="1" applyAlignment="1">
      <alignment horizontal="right"/>
    </xf>
    <xf numFmtId="0" fontId="1" fillId="9" borderId="0" xfId="63" applyFont="1" applyFill="1" applyAlignment="1">
      <alignment vertical="center"/>
    </xf>
    <xf numFmtId="0" fontId="6" fillId="9" borderId="0" xfId="63" applyFont="1" applyFill="1" applyAlignment="1">
      <alignment horizontal="right"/>
    </xf>
    <xf numFmtId="4" fontId="1" fillId="9" borderId="0" xfId="63" applyNumberFormat="1" applyFont="1" applyFill="1" applyAlignment="1">
      <alignment horizontal="right"/>
    </xf>
    <xf numFmtId="4" fontId="23" fillId="9" borderId="0" xfId="63" applyNumberFormat="1" applyFont="1" applyFill="1" applyAlignment="1">
      <alignment horizontal="right"/>
    </xf>
    <xf numFmtId="0" fontId="32" fillId="16" borderId="4" xfId="63" applyFont="1" applyFill="1" applyBorder="1" applyAlignment="1">
      <alignment horizontal="center" vertical="center"/>
    </xf>
    <xf numFmtId="0" fontId="33" fillId="16" borderId="4" xfId="63" applyFont="1" applyFill="1" applyBorder="1" applyAlignment="1">
      <alignment horizontal="right" vertical="center"/>
    </xf>
    <xf numFmtId="0" fontId="34" fillId="16" borderId="4" xfId="63" applyFont="1" applyFill="1" applyBorder="1" applyAlignment="1">
      <alignment horizontal="center" vertical="center"/>
    </xf>
    <xf numFmtId="4" fontId="32" fillId="16" borderId="4" xfId="63" applyNumberFormat="1" applyFont="1" applyFill="1" applyBorder="1" applyAlignment="1">
      <alignment horizontal="right" vertical="center"/>
    </xf>
    <xf numFmtId="4" fontId="34" fillId="16" borderId="4" xfId="63" applyNumberFormat="1" applyFont="1" applyFill="1" applyBorder="1" applyAlignment="1">
      <alignment horizontal="center" vertical="center" wrapText="1"/>
    </xf>
    <xf numFmtId="2" fontId="4" fillId="0" borderId="33" xfId="63" applyNumberFormat="1" applyFont="1" applyFill="1" applyBorder="1" applyAlignment="1">
      <alignment horizontal="right" vertical="center"/>
    </xf>
    <xf numFmtId="2" fontId="23" fillId="0" borderId="33" xfId="63" applyNumberFormat="1" applyFont="1" applyFill="1" applyBorder="1" applyAlignment="1">
      <alignment horizontal="right" vertical="center"/>
    </xf>
    <xf numFmtId="1" fontId="4" fillId="17" borderId="4" xfId="63" applyNumberFormat="1" applyFont="1" applyFill="1" applyBorder="1" applyAlignment="1">
      <alignment horizontal="center" vertical="center"/>
    </xf>
    <xf numFmtId="0" fontId="4" fillId="17" borderId="2" xfId="63" applyFont="1" applyFill="1" applyBorder="1" applyAlignment="1">
      <alignment horizontal="right" vertical="center"/>
    </xf>
    <xf numFmtId="3" fontId="1" fillId="0" borderId="34" xfId="13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5" fillId="0" borderId="25" xfId="0" applyNumberFormat="1" applyFont="1" applyBorder="1" applyAlignment="1">
      <alignment horizontal="justify" vertical="center"/>
    </xf>
    <xf numFmtId="3" fontId="1" fillId="0" borderId="24" xfId="13" applyNumberFormat="1" applyFont="1" applyFill="1" applyBorder="1" applyAlignment="1">
      <alignment horizontal="center" vertical="center"/>
    </xf>
    <xf numFmtId="3" fontId="1" fillId="0" borderId="35" xfId="13" applyNumberFormat="1" applyFont="1" applyFill="1" applyBorder="1" applyAlignment="1">
      <alignment horizontal="center" vertical="center"/>
    </xf>
    <xf numFmtId="4" fontId="1" fillId="0" borderId="25" xfId="13" applyNumberFormat="1" applyFont="1" applyFill="1" applyBorder="1" applyAlignment="1">
      <alignment horizontal="right" vertical="center"/>
    </xf>
    <xf numFmtId="4" fontId="1" fillId="0" borderId="23" xfId="13" applyNumberFormat="1" applyFont="1" applyFill="1" applyBorder="1" applyAlignment="1">
      <alignment horizontal="right" vertical="center"/>
    </xf>
    <xf numFmtId="3" fontId="1" fillId="0" borderId="36" xfId="13" applyNumberFormat="1" applyFont="1" applyFill="1" applyBorder="1" applyAlignment="1">
      <alignment horizontal="center" vertical="center"/>
    </xf>
    <xf numFmtId="0" fontId="1" fillId="0" borderId="19" xfId="13" applyNumberFormat="1" applyFont="1" applyFill="1" applyBorder="1" applyAlignment="1">
      <alignment horizontal="center" vertical="center"/>
    </xf>
    <xf numFmtId="0" fontId="35" fillId="0" borderId="26" xfId="0" applyNumberFormat="1" applyFont="1" applyBorder="1" applyAlignment="1">
      <alignment horizontal="justify" vertical="center" wrapText="1"/>
    </xf>
    <xf numFmtId="3" fontId="1" fillId="0" borderId="19" xfId="13" applyNumberFormat="1" applyFont="1" applyFill="1" applyBorder="1" applyAlignment="1">
      <alignment horizontal="center" vertical="center"/>
    </xf>
    <xf numFmtId="3" fontId="1" fillId="0" borderId="37" xfId="13" applyNumberFormat="1" applyFont="1" applyFill="1" applyBorder="1" applyAlignment="1">
      <alignment horizontal="center" vertical="center"/>
    </xf>
    <xf numFmtId="4" fontId="1" fillId="0" borderId="26" xfId="13" applyNumberFormat="1" applyFont="1" applyFill="1" applyBorder="1" applyAlignment="1">
      <alignment horizontal="right" vertical="center"/>
    </xf>
    <xf numFmtId="4" fontId="1" fillId="0" borderId="18" xfId="13" applyNumberFormat="1" applyFont="1" applyFill="1" applyBorder="1" applyAlignment="1">
      <alignment horizontal="right" vertical="center"/>
    </xf>
    <xf numFmtId="2" fontId="24" fillId="13" borderId="2" xfId="63" applyNumberFormat="1" applyFont="1" applyFill="1" applyBorder="1" applyAlignment="1">
      <alignment horizontal="right" vertical="center"/>
    </xf>
    <xf numFmtId="2" fontId="24" fillId="13" borderId="39" xfId="63" applyNumberFormat="1" applyFont="1" applyFill="1" applyBorder="1" applyAlignment="1">
      <alignment horizontal="right" vertical="center"/>
    </xf>
    <xf numFmtId="0" fontId="23" fillId="17" borderId="2" xfId="63" applyFont="1" applyFill="1" applyBorder="1" applyAlignment="1">
      <alignment horizontal="right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1" xfId="13" applyNumberFormat="1" applyFont="1" applyFill="1" applyBorder="1" applyAlignment="1">
      <alignment horizontal="center" vertical="center"/>
    </xf>
    <xf numFmtId="0" fontId="35" fillId="0" borderId="27" xfId="0" applyNumberFormat="1" applyFont="1" applyBorder="1" applyAlignment="1">
      <alignment horizontal="justify" vertical="center" wrapText="1"/>
    </xf>
    <xf numFmtId="49" fontId="6" fillId="0" borderId="20" xfId="63" applyNumberFormat="1" applyFont="1" applyFill="1" applyBorder="1" applyAlignment="1">
      <alignment vertical="center" wrapText="1"/>
    </xf>
    <xf numFmtId="3" fontId="1" fillId="0" borderId="40" xfId="13" applyNumberFormat="1" applyFont="1" applyFill="1" applyBorder="1" applyAlignment="1">
      <alignment horizontal="center" vertical="center"/>
    </xf>
    <xf numFmtId="4" fontId="1" fillId="0" borderId="27" xfId="13" applyNumberFormat="1" applyFont="1" applyFill="1" applyBorder="1" applyAlignment="1">
      <alignment horizontal="right" vertical="center"/>
    </xf>
    <xf numFmtId="49" fontId="6" fillId="9" borderId="20" xfId="63" applyNumberFormat="1" applyFont="1" applyFill="1" applyBorder="1" applyAlignment="1">
      <alignment vertical="center" wrapText="1"/>
    </xf>
    <xf numFmtId="0" fontId="1" fillId="0" borderId="41" xfId="0" applyFont="1" applyFill="1" applyBorder="1" applyAlignment="1">
      <alignment horizontal="center" vertical="center"/>
    </xf>
    <xf numFmtId="0" fontId="35" fillId="0" borderId="26" xfId="0" applyNumberFormat="1" applyFont="1" applyFill="1" applyBorder="1" applyAlignment="1">
      <alignment horizontal="center" vertical="center"/>
    </xf>
    <xf numFmtId="4" fontId="1" fillId="0" borderId="42" xfId="13" applyNumberFormat="1" applyFont="1" applyFill="1" applyBorder="1" applyAlignment="1">
      <alignment horizontal="right" vertical="center"/>
    </xf>
    <xf numFmtId="4" fontId="1" fillId="0" borderId="43" xfId="13" applyNumberFormat="1" applyFont="1" applyFill="1" applyBorder="1" applyAlignment="1">
      <alignment horizontal="right" vertical="center"/>
    </xf>
    <xf numFmtId="0" fontId="1" fillId="0" borderId="24" xfId="13" applyNumberFormat="1" applyFont="1" applyFill="1" applyBorder="1" applyAlignment="1">
      <alignment horizontal="center" vertical="center"/>
    </xf>
    <xf numFmtId="0" fontId="35" fillId="0" borderId="25" xfId="0" applyNumberFormat="1" applyFont="1" applyBorder="1" applyAlignment="1">
      <alignment horizontal="justify" vertical="center" wrapText="1"/>
    </xf>
    <xf numFmtId="4" fontId="6" fillId="0" borderId="25" xfId="63" applyNumberFormat="1" applyFont="1" applyFill="1" applyBorder="1" applyAlignment="1">
      <alignment horizontal="right" vertical="center"/>
    </xf>
    <xf numFmtId="4" fontId="6" fillId="0" borderId="23" xfId="63" applyNumberFormat="1" applyFont="1" applyFill="1" applyBorder="1" applyAlignment="1">
      <alignment horizontal="right" vertical="center"/>
    </xf>
    <xf numFmtId="0" fontId="35" fillId="0" borderId="27" xfId="0" applyNumberFormat="1" applyFont="1" applyBorder="1" applyAlignment="1">
      <alignment horizontal="justify" vertical="center"/>
    </xf>
    <xf numFmtId="4" fontId="6" fillId="0" borderId="27" xfId="63" applyNumberFormat="1" applyFont="1" applyFill="1" applyBorder="1" applyAlignment="1">
      <alignment horizontal="right" vertical="center"/>
    </xf>
    <xf numFmtId="4" fontId="6" fillId="0" borderId="20" xfId="63" applyNumberFormat="1" applyFont="1" applyFill="1" applyBorder="1" applyAlignment="1">
      <alignment horizontal="right" vertical="center"/>
    </xf>
    <xf numFmtId="0" fontId="35" fillId="0" borderId="26" xfId="0" applyNumberFormat="1" applyFont="1" applyBorder="1" applyAlignment="1">
      <alignment horizontal="justify" vertical="center"/>
    </xf>
    <xf numFmtId="4" fontId="6" fillId="0" borderId="26" xfId="63" applyNumberFormat="1" applyFont="1" applyFill="1" applyBorder="1" applyAlignment="1">
      <alignment horizontal="right" vertical="center"/>
    </xf>
    <xf numFmtId="4" fontId="6" fillId="0" borderId="18" xfId="63" applyNumberFormat="1" applyFont="1" applyFill="1" applyBorder="1" applyAlignment="1">
      <alignment horizontal="right" vertical="center"/>
    </xf>
    <xf numFmtId="2" fontId="4" fillId="0" borderId="0" xfId="63" applyNumberFormat="1" applyFont="1" applyFill="1" applyBorder="1" applyAlignment="1">
      <alignment horizontal="right" vertical="center"/>
    </xf>
    <xf numFmtId="2" fontId="23" fillId="0" borderId="0" xfId="63" applyNumberFormat="1" applyFont="1" applyFill="1" applyBorder="1" applyAlignment="1">
      <alignment horizontal="right" vertical="center"/>
    </xf>
    <xf numFmtId="0" fontId="35" fillId="0" borderId="23" xfId="0" applyNumberFormat="1" applyFont="1" applyBorder="1" applyAlignment="1">
      <alignment horizontal="justify" vertical="center"/>
    </xf>
    <xf numFmtId="4" fontId="1" fillId="0" borderId="44" xfId="13" applyNumberFormat="1" applyFont="1" applyFill="1" applyBorder="1" applyAlignment="1">
      <alignment horizontal="center" vertical="center"/>
    </xf>
    <xf numFmtId="3" fontId="1" fillId="0" borderId="31" xfId="13" applyNumberFormat="1" applyFont="1" applyFill="1" applyBorder="1" applyAlignment="1">
      <alignment horizontal="center" vertical="center"/>
    </xf>
    <xf numFmtId="0" fontId="35" fillId="0" borderId="20" xfId="0" applyNumberFormat="1" applyFont="1" applyBorder="1" applyAlignment="1">
      <alignment horizontal="justify" vertical="center"/>
    </xf>
    <xf numFmtId="0" fontId="6" fillId="9" borderId="45" xfId="63" applyNumberFormat="1" applyFont="1" applyFill="1" applyBorder="1" applyAlignment="1">
      <alignment horizontal="center" vertical="center"/>
    </xf>
    <xf numFmtId="0" fontId="35" fillId="0" borderId="18" xfId="0" applyNumberFormat="1" applyFont="1" applyBorder="1" applyAlignment="1">
      <alignment horizontal="justify" vertical="center"/>
    </xf>
    <xf numFmtId="0" fontId="6" fillId="9" borderId="46" xfId="63" applyNumberFormat="1" applyFont="1" applyFill="1" applyBorder="1" applyAlignment="1">
      <alignment horizontal="center" vertical="center"/>
    </xf>
    <xf numFmtId="0" fontId="4" fillId="17" borderId="4" xfId="13" applyFont="1" applyFill="1" applyBorder="1" applyAlignment="1">
      <alignment horizontal="center" vertical="center"/>
    </xf>
    <xf numFmtId="0" fontId="6" fillId="17" borderId="2" xfId="63" applyFont="1" applyFill="1" applyBorder="1" applyAlignment="1">
      <alignment horizontal="right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23" xfId="13" applyFont="1" applyFill="1" applyBorder="1" applyAlignment="1">
      <alignment vertical="center"/>
    </xf>
    <xf numFmtId="0" fontId="6" fillId="9" borderId="44" xfId="63" applyNumberFormat="1" applyFont="1" applyFill="1" applyBorder="1" applyAlignment="1">
      <alignment horizontal="center" vertical="center"/>
    </xf>
    <xf numFmtId="0" fontId="35" fillId="0" borderId="20" xfId="0" applyNumberFormat="1" applyFont="1" applyBorder="1" applyAlignment="1">
      <alignment horizontal="center" vertical="center"/>
    </xf>
    <xf numFmtId="4" fontId="1" fillId="0" borderId="20" xfId="13" applyNumberFormat="1" applyFont="1" applyFill="1" applyBorder="1" applyAlignment="1">
      <alignment horizontal="right" vertical="center"/>
    </xf>
    <xf numFmtId="0" fontId="35" fillId="0" borderId="18" xfId="0" applyNumberFormat="1" applyFont="1" applyFill="1" applyBorder="1" applyAlignment="1">
      <alignment horizontal="center" vertical="center"/>
    </xf>
    <xf numFmtId="1" fontId="4" fillId="17" borderId="48" xfId="63" applyNumberFormat="1" applyFont="1" applyFill="1" applyBorder="1" applyAlignment="1">
      <alignment horizontal="center" vertical="center"/>
    </xf>
    <xf numFmtId="0" fontId="6" fillId="17" borderId="1" xfId="63" applyFont="1" applyFill="1" applyBorder="1" applyAlignment="1">
      <alignment horizontal="right" vertical="center"/>
    </xf>
    <xf numFmtId="0" fontId="1" fillId="4" borderId="40" xfId="0" applyNumberFormat="1" applyFont="1" applyFill="1" applyBorder="1" applyAlignment="1">
      <alignment horizontal="center" vertical="center"/>
    </xf>
    <xf numFmtId="4" fontId="6" fillId="4" borderId="25" xfId="63" applyNumberFormat="1" applyFont="1" applyFill="1" applyBorder="1" applyAlignment="1">
      <alignment horizontal="right" vertical="center"/>
    </xf>
    <xf numFmtId="4" fontId="6" fillId="4" borderId="23" xfId="63" applyNumberFormat="1" applyFont="1" applyFill="1" applyBorder="1" applyAlignment="1">
      <alignment horizontal="right" vertical="center"/>
    </xf>
    <xf numFmtId="4" fontId="6" fillId="4" borderId="27" xfId="63" applyNumberFormat="1" applyFont="1" applyFill="1" applyBorder="1" applyAlignment="1">
      <alignment horizontal="right" vertical="center"/>
    </xf>
    <xf numFmtId="4" fontId="6" fillId="4" borderId="20" xfId="63" applyNumberFormat="1" applyFont="1" applyFill="1" applyBorder="1" applyAlignment="1">
      <alignment horizontal="right" vertical="center"/>
    </xf>
    <xf numFmtId="0" fontId="1" fillId="4" borderId="37" xfId="0" applyNumberFormat="1" applyFont="1" applyFill="1" applyBorder="1" applyAlignment="1">
      <alignment horizontal="center" vertical="center"/>
    </xf>
    <xf numFmtId="0" fontId="35" fillId="0" borderId="18" xfId="0" applyNumberFormat="1" applyFont="1" applyFill="1" applyBorder="1" applyAlignment="1">
      <alignment horizontal="justify" vertical="center"/>
    </xf>
    <xf numFmtId="4" fontId="1" fillId="9" borderId="0" xfId="63" applyNumberFormat="1" applyFont="1" applyFill="1" applyBorder="1" applyAlignment="1"/>
    <xf numFmtId="164" fontId="1" fillId="9" borderId="0" xfId="2" applyFont="1" applyFill="1" applyBorder="1" applyAlignment="1"/>
    <xf numFmtId="4" fontId="1" fillId="9" borderId="0" xfId="63" applyNumberFormat="1" applyFont="1" applyFill="1" applyBorder="1"/>
    <xf numFmtId="4" fontId="1" fillId="15" borderId="0" xfId="63" applyNumberFormat="1" applyFont="1" applyFill="1" applyBorder="1"/>
    <xf numFmtId="0" fontId="1" fillId="9" borderId="0" xfId="63" applyFont="1" applyFill="1" applyBorder="1"/>
    <xf numFmtId="164" fontId="6" fillId="9" borderId="0" xfId="2" applyFont="1" applyFill="1" applyAlignment="1"/>
    <xf numFmtId="4" fontId="6" fillId="9" borderId="0" xfId="63" applyNumberFormat="1" applyFont="1" applyFill="1"/>
    <xf numFmtId="4" fontId="6" fillId="15" borderId="0" xfId="63" applyNumberFormat="1" applyFont="1" applyFill="1"/>
    <xf numFmtId="164" fontId="4" fillId="9" borderId="0" xfId="2" applyFont="1" applyFill="1" applyAlignment="1">
      <alignment horizontal="center"/>
    </xf>
    <xf numFmtId="10" fontId="23" fillId="9" borderId="0" xfId="63" applyNumberFormat="1" applyFont="1" applyFill="1" applyAlignment="1"/>
    <xf numFmtId="164" fontId="23" fillId="9" borderId="0" xfId="2" applyFont="1" applyFill="1" applyAlignment="1"/>
    <xf numFmtId="4" fontId="6" fillId="9" borderId="0" xfId="63" applyNumberFormat="1" applyFont="1" applyFill="1" applyBorder="1" applyAlignment="1"/>
    <xf numFmtId="4" fontId="6" fillId="9" borderId="0" xfId="63" applyNumberFormat="1" applyFont="1" applyFill="1" applyBorder="1" applyAlignment="1">
      <alignment horizontal="center"/>
    </xf>
    <xf numFmtId="4" fontId="34" fillId="16" borderId="4" xfId="63" applyNumberFormat="1" applyFont="1" applyFill="1" applyBorder="1" applyAlignment="1">
      <alignment horizontal="center" vertical="center"/>
    </xf>
    <xf numFmtId="164" fontId="36" fillId="9" borderId="0" xfId="2" applyFont="1" applyFill="1" applyBorder="1" applyAlignment="1">
      <alignment horizontal="center"/>
    </xf>
    <xf numFmtId="4" fontId="37" fillId="9" borderId="0" xfId="63" applyNumberFormat="1" applyFont="1" applyFill="1" applyBorder="1" applyAlignment="1">
      <alignment horizontal="center"/>
    </xf>
    <xf numFmtId="4" fontId="23" fillId="0" borderId="33" xfId="63" applyNumberFormat="1" applyFont="1" applyFill="1" applyBorder="1" applyAlignment="1">
      <alignment vertical="center"/>
    </xf>
    <xf numFmtId="164" fontId="23" fillId="13" borderId="0" xfId="2" applyFont="1" applyFill="1" applyBorder="1" applyAlignment="1"/>
    <xf numFmtId="164" fontId="23" fillId="9" borderId="0" xfId="2" applyFont="1" applyFill="1" applyBorder="1" applyAlignment="1">
      <alignment horizontal="left"/>
    </xf>
    <xf numFmtId="170" fontId="6" fillId="9" borderId="0" xfId="63" applyNumberFormat="1" applyFont="1" applyFill="1" applyAlignment="1"/>
    <xf numFmtId="4" fontId="1" fillId="0" borderId="49" xfId="13" applyNumberFormat="1" applyFont="1" applyFill="1" applyBorder="1" applyAlignment="1">
      <alignment vertical="center"/>
    </xf>
    <xf numFmtId="10" fontId="1" fillId="0" borderId="49" xfId="4" applyNumberFormat="1" applyFont="1" applyFill="1" applyBorder="1" applyAlignment="1">
      <alignment vertical="center"/>
    </xf>
    <xf numFmtId="49" fontId="6" fillId="9" borderId="31" xfId="63" applyNumberFormat="1" applyFont="1" applyFill="1" applyBorder="1" applyAlignment="1">
      <alignment horizontal="center"/>
    </xf>
    <xf numFmtId="4" fontId="6" fillId="9" borderId="0" xfId="63" applyNumberFormat="1" applyFont="1" applyFill="1" applyAlignment="1">
      <alignment horizontal="center"/>
    </xf>
    <xf numFmtId="4" fontId="1" fillId="0" borderId="50" xfId="13" applyNumberFormat="1" applyFont="1" applyFill="1" applyBorder="1" applyAlignment="1">
      <alignment vertical="center"/>
    </xf>
    <xf numFmtId="10" fontId="1" fillId="0" borderId="50" xfId="4" applyNumberFormat="1" applyFont="1" applyFill="1" applyBorder="1" applyAlignment="1">
      <alignment vertical="center"/>
    </xf>
    <xf numFmtId="164" fontId="6" fillId="9" borderId="27" xfId="2" applyFont="1" applyFill="1" applyBorder="1" applyAlignment="1">
      <alignment horizontal="right"/>
    </xf>
    <xf numFmtId="4" fontId="6" fillId="9" borderId="0" xfId="63" applyNumberFormat="1" applyFont="1" applyFill="1" applyAlignment="1">
      <alignment horizontal="center" vertical="center"/>
    </xf>
    <xf numFmtId="4" fontId="6" fillId="15" borderId="0" xfId="63" applyNumberFormat="1" applyFont="1" applyFill="1" applyAlignment="1">
      <alignment horizontal="center" vertical="center"/>
    </xf>
    <xf numFmtId="4" fontId="24" fillId="13" borderId="3" xfId="63" applyNumberFormat="1" applyFont="1" applyFill="1" applyBorder="1" applyAlignment="1">
      <alignment vertical="center"/>
    </xf>
    <xf numFmtId="10" fontId="24" fillId="13" borderId="3" xfId="4" applyNumberFormat="1" applyFont="1" applyFill="1" applyBorder="1" applyAlignment="1">
      <alignment vertical="center"/>
    </xf>
    <xf numFmtId="9" fontId="23" fillId="0" borderId="33" xfId="4" applyFont="1" applyFill="1" applyBorder="1" applyAlignment="1">
      <alignment vertical="center"/>
    </xf>
    <xf numFmtId="169" fontId="6" fillId="9" borderId="0" xfId="63" applyNumberFormat="1" applyFont="1" applyFill="1" applyAlignment="1"/>
    <xf numFmtId="49" fontId="6" fillId="0" borderId="31" xfId="63" applyNumberFormat="1" applyFont="1" applyFill="1" applyBorder="1" applyAlignment="1">
      <alignment horizontal="center"/>
    </xf>
    <xf numFmtId="4" fontId="6" fillId="0" borderId="0" xfId="63" applyNumberFormat="1" applyFont="1" applyFill="1" applyAlignment="1">
      <alignment horizontal="center"/>
    </xf>
    <xf numFmtId="4" fontId="6" fillId="0" borderId="0" xfId="63" applyNumberFormat="1" applyFont="1" applyFill="1"/>
    <xf numFmtId="4" fontId="1" fillId="0" borderId="51" xfId="13" applyNumberFormat="1" applyFont="1" applyFill="1" applyBorder="1" applyAlignment="1">
      <alignment vertical="center"/>
    </xf>
    <xf numFmtId="4" fontId="1" fillId="0" borderId="44" xfId="13" applyNumberFormat="1" applyFont="1" applyFill="1" applyBorder="1" applyAlignment="1">
      <alignment vertical="center"/>
    </xf>
    <xf numFmtId="10" fontId="1" fillId="0" borderId="44" xfId="4" applyNumberFormat="1" applyFont="1" applyFill="1" applyBorder="1" applyAlignment="1">
      <alignment vertical="center"/>
    </xf>
    <xf numFmtId="4" fontId="1" fillId="0" borderId="45" xfId="13" applyNumberFormat="1" applyFont="1" applyFill="1" applyBorder="1" applyAlignment="1">
      <alignment vertical="center"/>
    </xf>
    <xf numFmtId="10" fontId="1" fillId="0" borderId="45" xfId="4" applyNumberFormat="1" applyFont="1" applyFill="1" applyBorder="1" applyAlignment="1">
      <alignment vertical="center"/>
    </xf>
    <xf numFmtId="4" fontId="1" fillId="0" borderId="46" xfId="13" applyNumberFormat="1" applyFont="1" applyFill="1" applyBorder="1" applyAlignment="1">
      <alignment vertical="center"/>
    </xf>
    <xf numFmtId="10" fontId="1" fillId="0" borderId="46" xfId="4" applyNumberFormat="1" applyFont="1" applyFill="1" applyBorder="1" applyAlignment="1">
      <alignment vertical="center"/>
    </xf>
    <xf numFmtId="4" fontId="23" fillId="0" borderId="0" xfId="63" applyNumberFormat="1" applyFont="1" applyFill="1" applyBorder="1" applyAlignment="1">
      <alignment vertical="center"/>
    </xf>
    <xf numFmtId="9" fontId="23" fillId="0" borderId="0" xfId="4" applyFont="1" applyFill="1" applyBorder="1" applyAlignment="1">
      <alignment vertical="center"/>
    </xf>
    <xf numFmtId="164" fontId="23" fillId="9" borderId="0" xfId="2" applyFont="1" applyFill="1" applyBorder="1" applyAlignment="1"/>
    <xf numFmtId="4" fontId="1" fillId="0" borderId="31" xfId="13" applyNumberFormat="1" applyFont="1" applyFill="1" applyBorder="1" applyAlignment="1"/>
    <xf numFmtId="4" fontId="1" fillId="0" borderId="52" xfId="13" applyNumberFormat="1" applyFont="1" applyFill="1" applyBorder="1" applyAlignment="1">
      <alignment vertical="center"/>
    </xf>
    <xf numFmtId="10" fontId="1" fillId="0" borderId="52" xfId="4" applyNumberFormat="1" applyFont="1" applyFill="1" applyBorder="1" applyAlignment="1">
      <alignment vertical="center"/>
    </xf>
    <xf numFmtId="4" fontId="1" fillId="18" borderId="31" xfId="13" applyNumberFormat="1" applyFont="1" applyFill="1" applyBorder="1" applyAlignment="1"/>
    <xf numFmtId="4" fontId="6" fillId="18" borderId="0" xfId="63" applyNumberFormat="1" applyFont="1" applyFill="1" applyAlignment="1">
      <alignment horizontal="center"/>
    </xf>
    <xf numFmtId="4" fontId="1" fillId="0" borderId="53" xfId="13" applyNumberFormat="1" applyFont="1" applyFill="1" applyBorder="1" applyAlignment="1">
      <alignment vertical="center"/>
    </xf>
    <xf numFmtId="10" fontId="1" fillId="0" borderId="53" xfId="4" applyNumberFormat="1" applyFont="1" applyFill="1" applyBorder="1" applyAlignment="1">
      <alignment vertical="center"/>
    </xf>
    <xf numFmtId="164" fontId="6" fillId="4" borderId="27" xfId="2" applyFont="1" applyFill="1" applyBorder="1" applyAlignment="1">
      <alignment horizontal="right"/>
    </xf>
    <xf numFmtId="4" fontId="6" fillId="4" borderId="0" xfId="63" applyNumberFormat="1" applyFont="1" applyFill="1" applyAlignment="1">
      <alignment horizontal="center"/>
    </xf>
    <xf numFmtId="4" fontId="6" fillId="4" borderId="0" xfId="63" applyNumberFormat="1" applyFont="1" applyFill="1" applyAlignment="1">
      <alignment horizontal="center" vertical="center"/>
    </xf>
    <xf numFmtId="164" fontId="6" fillId="0" borderId="27" xfId="2" applyFont="1" applyFill="1" applyBorder="1" applyAlignment="1">
      <alignment horizontal="right"/>
    </xf>
    <xf numFmtId="4" fontId="6" fillId="0" borderId="0" xfId="63" applyNumberFormat="1" applyFont="1" applyFill="1" applyAlignment="1">
      <alignment horizontal="center" vertical="center"/>
    </xf>
    <xf numFmtId="0" fontId="1" fillId="0" borderId="40" xfId="13" applyNumberFormat="1" applyFont="1" applyFill="1" applyBorder="1" applyAlignment="1">
      <alignment horizontal="center" vertical="center"/>
    </xf>
    <xf numFmtId="0" fontId="6" fillId="9" borderId="54" xfId="63" applyNumberFormat="1" applyFont="1" applyFill="1" applyBorder="1" applyAlignment="1">
      <alignment horizontal="center" vertical="center"/>
    </xf>
    <xf numFmtId="4" fontId="6" fillId="4" borderId="26" xfId="63" applyNumberFormat="1" applyFont="1" applyFill="1" applyBorder="1" applyAlignment="1">
      <alignment horizontal="right" vertical="center"/>
    </xf>
    <xf numFmtId="4" fontId="6" fillId="4" borderId="18" xfId="63" applyNumberFormat="1" applyFont="1" applyFill="1" applyBorder="1" applyAlignment="1">
      <alignment horizontal="right" vertical="center"/>
    </xf>
    <xf numFmtId="2" fontId="3" fillId="12" borderId="2" xfId="63" applyNumberFormat="1" applyFont="1" applyFill="1" applyBorder="1" applyAlignment="1">
      <alignment horizontal="right" vertical="center"/>
    </xf>
    <xf numFmtId="2" fontId="23" fillId="0" borderId="0" xfId="63" applyNumberFormat="1" applyFont="1" applyFill="1" applyBorder="1" applyAlignment="1">
      <alignment horizontal="right"/>
    </xf>
    <xf numFmtId="0" fontId="23" fillId="9" borderId="0" xfId="63" applyFont="1" applyFill="1" applyAlignment="1"/>
    <xf numFmtId="0" fontId="23" fillId="9" borderId="0" xfId="63" applyFont="1" applyFill="1"/>
    <xf numFmtId="4" fontId="6" fillId="9" borderId="0" xfId="63" applyNumberFormat="1" applyFont="1" applyFill="1" applyAlignment="1">
      <alignment horizontal="right"/>
    </xf>
    <xf numFmtId="168" fontId="7" fillId="9" borderId="0" xfId="124" applyNumberFormat="1" applyFont="1" applyFill="1" applyBorder="1"/>
    <xf numFmtId="4" fontId="1" fillId="4" borderId="45" xfId="13" applyNumberFormat="1" applyFont="1" applyFill="1" applyBorder="1" applyAlignment="1">
      <alignment vertical="center"/>
    </xf>
    <xf numFmtId="4" fontId="1" fillId="0" borderId="54" xfId="13" applyNumberFormat="1" applyFont="1" applyFill="1" applyBorder="1" applyAlignment="1">
      <alignment vertical="center"/>
    </xf>
    <xf numFmtId="10" fontId="1" fillId="0" borderId="54" xfId="4" applyNumberFormat="1" applyFont="1" applyFill="1" applyBorder="1" applyAlignment="1">
      <alignment vertical="center"/>
    </xf>
    <xf numFmtId="164" fontId="23" fillId="0" borderId="0" xfId="2" applyFont="1" applyFill="1" applyBorder="1" applyAlignment="1"/>
    <xf numFmtId="4" fontId="3" fillId="12" borderId="3" xfId="63" applyNumberFormat="1" applyFont="1" applyFill="1" applyBorder="1" applyAlignment="1">
      <alignment vertical="center"/>
    </xf>
    <xf numFmtId="10" fontId="3" fillId="12" borderId="3" xfId="4" applyNumberFormat="1" applyFont="1" applyFill="1" applyBorder="1" applyAlignment="1">
      <alignment vertical="center"/>
    </xf>
    <xf numFmtId="4" fontId="23" fillId="0" borderId="0" xfId="63" applyNumberFormat="1" applyFont="1" applyFill="1" applyBorder="1" applyAlignment="1"/>
    <xf numFmtId="0" fontId="7" fillId="9" borderId="0" xfId="63" applyFont="1" applyFill="1" applyBorder="1" applyAlignment="1">
      <alignment horizontal="center"/>
    </xf>
    <xf numFmtId="0" fontId="6" fillId="9" borderId="0" xfId="63" applyFont="1" applyFill="1" applyAlignment="1">
      <alignment horizontal="center"/>
    </xf>
    <xf numFmtId="2" fontId="23" fillId="0" borderId="33" xfId="63" applyNumberFormat="1" applyFont="1" applyFill="1" applyBorder="1" applyAlignment="1">
      <alignment horizontal="center" vertical="center"/>
    </xf>
    <xf numFmtId="2" fontId="23" fillId="0" borderId="0" xfId="63" applyNumberFormat="1" applyFont="1" applyFill="1" applyBorder="1" applyAlignment="1">
      <alignment horizontal="center" vertical="center"/>
    </xf>
    <xf numFmtId="10" fontId="6" fillId="9" borderId="0" xfId="63" applyNumberFormat="1" applyFont="1" applyFill="1"/>
    <xf numFmtId="0" fontId="35" fillId="0" borderId="25" xfId="0" applyNumberFormat="1" applyFont="1" applyBorder="1" applyAlignment="1">
      <alignment horizontal="left" vertical="center" wrapText="1"/>
    </xf>
    <xf numFmtId="2" fontId="23" fillId="0" borderId="0" xfId="63" applyNumberFormat="1" applyFont="1" applyFill="1" applyBorder="1" applyAlignment="1">
      <alignment horizontal="center"/>
    </xf>
    <xf numFmtId="168" fontId="7" fillId="9" borderId="0" xfId="124" applyNumberFormat="1" applyFont="1" applyFill="1" applyBorder="1" applyAlignment="1">
      <alignment horizontal="center"/>
    </xf>
    <xf numFmtId="0" fontId="7" fillId="9" borderId="0" xfId="63" applyNumberFormat="1" applyFont="1" applyFill="1" applyBorder="1" applyAlignment="1">
      <alignment horizontal="right"/>
    </xf>
    <xf numFmtId="0" fontId="6" fillId="9" borderId="0" xfId="63" applyNumberFormat="1" applyFont="1" applyFill="1" applyAlignment="1">
      <alignment horizontal="right"/>
    </xf>
    <xf numFmtId="0" fontId="4" fillId="9" borderId="0" xfId="63" applyNumberFormat="1" applyFont="1" applyFill="1" applyAlignment="1"/>
    <xf numFmtId="0" fontId="33" fillId="16" borderId="4" xfId="63" applyNumberFormat="1" applyFont="1" applyFill="1" applyBorder="1" applyAlignment="1">
      <alignment horizontal="right" vertical="center"/>
    </xf>
    <xf numFmtId="0" fontId="23" fillId="0" borderId="33" xfId="63" applyNumberFormat="1" applyFont="1" applyFill="1" applyBorder="1" applyAlignment="1">
      <alignment horizontal="right" vertical="center"/>
    </xf>
    <xf numFmtId="0" fontId="4" fillId="17" borderId="2" xfId="63" applyNumberFormat="1" applyFont="1" applyFill="1" applyBorder="1" applyAlignment="1">
      <alignment horizontal="right" vertical="center"/>
    </xf>
    <xf numFmtId="0" fontId="1" fillId="0" borderId="24" xfId="0" applyNumberFormat="1" applyFont="1" applyBorder="1" applyAlignment="1">
      <alignment horizontal="center" vertical="center"/>
    </xf>
    <xf numFmtId="0" fontId="23" fillId="17" borderId="2" xfId="63" applyNumberFormat="1" applyFont="1" applyFill="1" applyBorder="1" applyAlignment="1">
      <alignment horizontal="right" vertical="center"/>
    </xf>
    <xf numFmtId="0" fontId="23" fillId="0" borderId="0" xfId="63" applyNumberFormat="1" applyFont="1" applyFill="1" applyBorder="1" applyAlignment="1">
      <alignment horizontal="right" vertical="center"/>
    </xf>
    <xf numFmtId="0" fontId="6" fillId="17" borderId="2" xfId="63" applyNumberFormat="1" applyFont="1" applyFill="1" applyBorder="1" applyAlignment="1">
      <alignment horizontal="right" vertical="center"/>
    </xf>
    <xf numFmtId="0" fontId="6" fillId="17" borderId="1" xfId="63" applyNumberFormat="1" applyFont="1" applyFill="1" applyBorder="1" applyAlignment="1">
      <alignment horizontal="right" vertical="center"/>
    </xf>
    <xf numFmtId="0" fontId="1" fillId="0" borderId="35" xfId="13" applyNumberFormat="1" applyFont="1" applyFill="1" applyBorder="1" applyAlignment="1">
      <alignment horizontal="center" vertical="center"/>
    </xf>
    <xf numFmtId="0" fontId="1" fillId="0" borderId="37" xfId="13" applyNumberFormat="1" applyFont="1" applyFill="1" applyBorder="1" applyAlignment="1">
      <alignment horizontal="center" vertical="center"/>
    </xf>
    <xf numFmtId="0" fontId="23" fillId="0" borderId="0" xfId="63" applyNumberFormat="1" applyFont="1" applyFill="1" applyBorder="1" applyAlignment="1">
      <alignment horizontal="right"/>
    </xf>
    <xf numFmtId="0" fontId="23" fillId="9" borderId="0" xfId="63" applyNumberFormat="1" applyFont="1" applyFill="1" applyAlignment="1"/>
    <xf numFmtId="2" fontId="24" fillId="13" borderId="1" xfId="63" applyNumberFormat="1" applyFont="1" applyFill="1" applyBorder="1" applyAlignment="1">
      <alignment horizontal="right" vertical="center"/>
    </xf>
    <xf numFmtId="2" fontId="24" fillId="13" borderId="2" xfId="63" applyNumberFormat="1" applyFont="1" applyFill="1" applyBorder="1" applyAlignment="1">
      <alignment horizontal="right" vertical="center"/>
    </xf>
    <xf numFmtId="2" fontId="24" fillId="13" borderId="38" xfId="63" applyNumberFormat="1" applyFont="1" applyFill="1" applyBorder="1" applyAlignment="1">
      <alignment horizontal="right" vertical="center"/>
    </xf>
    <xf numFmtId="2" fontId="3" fillId="12" borderId="55" xfId="63" applyNumberFormat="1" applyFont="1" applyFill="1" applyBorder="1" applyAlignment="1">
      <alignment horizontal="right" vertical="center"/>
    </xf>
    <xf numFmtId="2" fontId="3" fillId="12" borderId="56" xfId="63" applyNumberFormat="1" applyFont="1" applyFill="1" applyBorder="1" applyAlignment="1">
      <alignment horizontal="right" vertical="center"/>
    </xf>
    <xf numFmtId="2" fontId="3" fillId="12" borderId="39" xfId="63" applyNumberFormat="1" applyFont="1" applyFill="1" applyBorder="1" applyAlignment="1">
      <alignment horizontal="right" vertical="center"/>
    </xf>
    <xf numFmtId="0" fontId="23" fillId="9" borderId="0" xfId="63" quotePrefix="1" applyFont="1" applyFill="1" applyAlignment="1">
      <alignment horizontal="center"/>
    </xf>
    <xf numFmtId="0" fontId="23" fillId="9" borderId="0" xfId="63" applyFont="1" applyFill="1" applyAlignment="1">
      <alignment horizontal="center"/>
    </xf>
    <xf numFmtId="0" fontId="4" fillId="9" borderId="0" xfId="63" applyFont="1" applyFill="1" applyAlignment="1">
      <alignment horizontal="center" vertical="center"/>
    </xf>
    <xf numFmtId="0" fontId="23" fillId="17" borderId="2" xfId="63" applyFont="1" applyFill="1" applyBorder="1" applyAlignment="1">
      <alignment horizontal="left" vertical="center"/>
    </xf>
    <xf numFmtId="0" fontId="0" fillId="17" borderId="2" xfId="0" applyFill="1" applyBorder="1" applyAlignment="1">
      <alignment vertical="center"/>
    </xf>
    <xf numFmtId="0" fontId="0" fillId="17" borderId="3" xfId="0" applyFill="1" applyBorder="1" applyAlignment="1">
      <alignment vertical="center"/>
    </xf>
    <xf numFmtId="0" fontId="23" fillId="17" borderId="3" xfId="63" applyFont="1" applyFill="1" applyBorder="1" applyAlignment="1">
      <alignment horizontal="left" vertical="center"/>
    </xf>
    <xf numFmtId="0" fontId="0" fillId="17" borderId="33" xfId="0" applyFill="1" applyBorder="1" applyAlignment="1">
      <alignment vertical="center"/>
    </xf>
    <xf numFmtId="2" fontId="24" fillId="13" borderId="47" xfId="63" applyNumberFormat="1" applyFont="1" applyFill="1" applyBorder="1" applyAlignment="1">
      <alignment horizontal="right" vertical="center"/>
    </xf>
    <xf numFmtId="0" fontId="4" fillId="9" borderId="0" xfId="63" applyFont="1" applyFill="1" applyAlignment="1">
      <alignment vertical="center"/>
    </xf>
    <xf numFmtId="0" fontId="30" fillId="9" borderId="0" xfId="63" applyFont="1" applyFill="1" applyAlignment="1">
      <alignment horizontal="center"/>
    </xf>
    <xf numFmtId="0" fontId="31" fillId="9" borderId="0" xfId="63" applyFont="1" applyFill="1" applyAlignment="1">
      <alignment horizontal="center"/>
    </xf>
    <xf numFmtId="0" fontId="4" fillId="9" borderId="0" xfId="63" applyFont="1" applyFill="1" applyAlignment="1">
      <alignment horizontal="left" vertical="center" wrapText="1"/>
    </xf>
    <xf numFmtId="0" fontId="4" fillId="9" borderId="0" xfId="63" applyFont="1" applyFill="1" applyAlignment="1">
      <alignment horizontal="center"/>
    </xf>
    <xf numFmtId="0" fontId="1" fillId="0" borderId="0" xfId="62" applyNumberFormat="1" applyFont="1" applyFill="1" applyBorder="1" applyAlignment="1"/>
    <xf numFmtId="0" fontId="4" fillId="0" borderId="0" xfId="62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1" fillId="14" borderId="20" xfId="0" applyFont="1" applyFill="1" applyBorder="1" applyAlignment="1">
      <alignment horizontal="right" vertical="top"/>
    </xf>
    <xf numFmtId="0" fontId="21" fillId="14" borderId="31" xfId="0" applyFont="1" applyFill="1" applyBorder="1" applyAlignment="1">
      <alignment horizontal="right" vertical="top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5" fillId="10" borderId="20" xfId="0" applyFont="1" applyFill="1" applyBorder="1" applyAlignment="1">
      <alignment horizontal="center"/>
    </xf>
    <xf numFmtId="0" fontId="15" fillId="10" borderId="21" xfId="0" applyFont="1" applyFill="1" applyBorder="1" applyAlignment="1">
      <alignment horizontal="center"/>
    </xf>
    <xf numFmtId="0" fontId="1" fillId="0" borderId="0" xfId="62" applyNumberFormat="1" applyFont="1" applyFill="1" applyBorder="1" applyAlignment="1">
      <alignment horizontal="center"/>
    </xf>
    <xf numFmtId="0" fontId="16" fillId="12" borderId="26" xfId="0" applyFont="1" applyFill="1" applyBorder="1" applyAlignment="1">
      <alignment horizontal="center" vertical="center" wrapText="1"/>
    </xf>
    <xf numFmtId="0" fontId="16" fillId="12" borderId="25" xfId="0" applyFont="1" applyFill="1" applyBorder="1" applyAlignment="1">
      <alignment horizontal="center" vertical="center" wrapText="1"/>
    </xf>
    <xf numFmtId="0" fontId="15" fillId="10" borderId="26" xfId="0" applyFont="1" applyFill="1" applyBorder="1" applyAlignment="1">
      <alignment horizontal="center" wrapText="1"/>
    </xf>
    <xf numFmtId="0" fontId="15" fillId="10" borderId="25" xfId="0" applyFont="1" applyFill="1" applyBorder="1" applyAlignment="1">
      <alignment horizontal="center" wrapText="1"/>
    </xf>
    <xf numFmtId="0" fontId="15" fillId="10" borderId="18" xfId="0" applyFont="1" applyFill="1" applyBorder="1" applyAlignment="1">
      <alignment horizontal="center" vertical="center"/>
    </xf>
    <xf numFmtId="0" fontId="15" fillId="10" borderId="19" xfId="0" applyFont="1" applyFill="1" applyBorder="1" applyAlignment="1">
      <alignment horizontal="center" vertical="center"/>
    </xf>
    <xf numFmtId="0" fontId="15" fillId="10" borderId="23" xfId="0" applyFont="1" applyFill="1" applyBorder="1" applyAlignment="1">
      <alignment horizontal="center" vertical="center"/>
    </xf>
    <xf numFmtId="0" fontId="15" fillId="10" borderId="24" xfId="0" applyFont="1" applyFill="1" applyBorder="1" applyAlignment="1">
      <alignment horizontal="center" vertical="center"/>
    </xf>
    <xf numFmtId="0" fontId="3" fillId="0" borderId="0" xfId="113" applyNumberFormat="1" applyFont="1" applyBorder="1" applyAlignment="1">
      <alignment horizontal="center" vertical="center"/>
    </xf>
    <xf numFmtId="0" fontId="4" fillId="0" borderId="0" xfId="113" applyNumberFormat="1" applyFont="1" applyBorder="1" applyAlignment="1">
      <alignment horizontal="center" vertical="center"/>
    </xf>
    <xf numFmtId="0" fontId="4" fillId="0" borderId="0" xfId="113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/>
    </xf>
    <xf numFmtId="0" fontId="5" fillId="2" borderId="1" xfId="63" applyFont="1" applyFill="1" applyBorder="1" applyAlignment="1">
      <alignment horizontal="center"/>
    </xf>
    <xf numFmtId="0" fontId="5" fillId="2" borderId="2" xfId="63" applyFont="1" applyFill="1" applyBorder="1" applyAlignment="1">
      <alignment horizontal="center"/>
    </xf>
    <xf numFmtId="0" fontId="5" fillId="2" borderId="3" xfId="63" applyFont="1" applyFill="1" applyBorder="1" applyAlignment="1">
      <alignment horizontal="center"/>
    </xf>
    <xf numFmtId="0" fontId="4" fillId="0" borderId="0" xfId="113" applyNumberFormat="1" applyFont="1" applyBorder="1" applyAlignment="1">
      <alignment vertical="center" wrapText="1"/>
    </xf>
  </cellXfs>
  <cellStyles count="146">
    <cellStyle name="20% - Accent1" xfId="8"/>
    <cellStyle name="20% - Accent2" xfId="19"/>
    <cellStyle name="20% - Accent3" xfId="3"/>
    <cellStyle name="20% - Accent4" xfId="23"/>
    <cellStyle name="20% - Accent5" xfId="10"/>
    <cellStyle name="20% - Accent6" xfId="24"/>
    <cellStyle name="20% - Ênfase1 2" xfId="12"/>
    <cellStyle name="20% - Ênfase2 2" xfId="25"/>
    <cellStyle name="20% - Ênfase3 2" xfId="27"/>
    <cellStyle name="20% - Ênfase4 2" xfId="18"/>
    <cellStyle name="20% - Ênfase5 2" xfId="15"/>
    <cellStyle name="20% - Ênfase6 2" xfId="21"/>
    <cellStyle name="40% - Accent1" xfId="1"/>
    <cellStyle name="40% - Accent2" xfId="28"/>
    <cellStyle name="40% - Accent3" xfId="29"/>
    <cellStyle name="40% - Accent4" xfId="30"/>
    <cellStyle name="40% - Accent5" xfId="17"/>
    <cellStyle name="40% - Accent6" xfId="31"/>
    <cellStyle name="40% - Ênfase1 2" xfId="32"/>
    <cellStyle name="40% - Ênfase2 2" xfId="33"/>
    <cellStyle name="40% - Ênfase3 2" xfId="34"/>
    <cellStyle name="40% - Ênfase4 2" xfId="35"/>
    <cellStyle name="40% - Ênfase5 2" xfId="38"/>
    <cellStyle name="40% - Ênfase6 2" xfId="39"/>
    <cellStyle name="60% - Accent1" xfId="40"/>
    <cellStyle name="60% - Accent2" xfId="41"/>
    <cellStyle name="60% - Accent3" xfId="42"/>
    <cellStyle name="60% - Accent4" xfId="43"/>
    <cellStyle name="60% - Accent5" xfId="45"/>
    <cellStyle name="60% - Accent6" xfId="46"/>
    <cellStyle name="60% - Ênfase1 2" xfId="16"/>
    <cellStyle name="60% - Ênfase2 2" xfId="47"/>
    <cellStyle name="60% - Ênfase3 2" xfId="49"/>
    <cellStyle name="60% - Ênfase4 2" xfId="50"/>
    <cellStyle name="60% - Ênfase5 2" xfId="51"/>
    <cellStyle name="60% - Ênfase6 2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om 2" xfId="60"/>
    <cellStyle name="Calculation" xfId="61"/>
    <cellStyle name="Cálculo 2" xfId="5"/>
    <cellStyle name="Célula de Verificação 2" xfId="9"/>
    <cellStyle name="Célula Vinculada 2" xfId="64"/>
    <cellStyle name="Check Cell" xfId="65"/>
    <cellStyle name="Ênfase1 2" xfId="66"/>
    <cellStyle name="Ênfase2 2" xfId="44"/>
    <cellStyle name="Ênfase3 2" xfId="67"/>
    <cellStyle name="Ênfase4 2" xfId="68"/>
    <cellStyle name="Ênfase5 2" xfId="69"/>
    <cellStyle name="Ênfase6 2" xfId="70"/>
    <cellStyle name="Entrada 2" xfId="71"/>
    <cellStyle name="Excel Built-in Normal" xfId="72"/>
    <cellStyle name="Explanatory Text" xfId="73"/>
    <cellStyle name="Good" xfId="75"/>
    <cellStyle name="Heading 1" xfId="76"/>
    <cellStyle name="Heading 2" xfId="77"/>
    <cellStyle name="Heading 3" xfId="78"/>
    <cellStyle name="Heading 4" xfId="79"/>
    <cellStyle name="Hiperlink 2" xfId="80"/>
    <cellStyle name="Hiperlink 2 2" xfId="81"/>
    <cellStyle name="Hiperlink 2 3" xfId="83"/>
    <cellStyle name="Incorreto 2" xfId="82"/>
    <cellStyle name="Input" xfId="37"/>
    <cellStyle name="Linked Cell" xfId="84"/>
    <cellStyle name="Moeda 2" xfId="85"/>
    <cellStyle name="Moeda 2 2" xfId="87"/>
    <cellStyle name="Moeda 2 2 2" xfId="88"/>
    <cellStyle name="Moeda 3" xfId="89"/>
    <cellStyle name="Moeda 3 2" xfId="91"/>
    <cellStyle name="Moeda 4" xfId="11"/>
    <cellStyle name="Moeda 4 2" xfId="92"/>
    <cellStyle name="Moeda 5" xfId="93"/>
    <cellStyle name="Moeda 5 2" xfId="94"/>
    <cellStyle name="Moeda 5 3" xfId="95"/>
    <cellStyle name="Moeda 6" xfId="96"/>
    <cellStyle name="Neutra 2" xfId="97"/>
    <cellStyle name="Neutral" xfId="99"/>
    <cellStyle name="Normal" xfId="0" builtinId="0"/>
    <cellStyle name="Normal 2" xfId="63"/>
    <cellStyle name="Normal 2 2" xfId="100"/>
    <cellStyle name="Normal 2 2 2" xfId="101"/>
    <cellStyle name="Normal 2 3" xfId="14"/>
    <cellStyle name="Normal 3" xfId="102"/>
    <cellStyle name="Normal 3 2" xfId="6"/>
    <cellStyle name="Normal 3 3" xfId="20"/>
    <cellStyle name="Normal 4" xfId="103"/>
    <cellStyle name="Normal 4 2" xfId="104"/>
    <cellStyle name="Normal 4 3" xfId="105"/>
    <cellStyle name="Normal 5" xfId="106"/>
    <cellStyle name="Normal 6" xfId="107"/>
    <cellStyle name="Normal 6 2" xfId="109"/>
    <cellStyle name="Normal 6 2 2" xfId="22"/>
    <cellStyle name="Normal 7" xfId="111"/>
    <cellStyle name="Normal 7 2" xfId="7"/>
    <cellStyle name="Normal 8" xfId="112"/>
    <cellStyle name="Normal 9" xfId="86"/>
    <cellStyle name="Normal_Estudo Sidrolândia" xfId="113"/>
    <cellStyle name="Normal_Estudo Sidrolândia_Planilha RES. SOL NASCENTE REGIÃO DA ESCOLA" xfId="62"/>
    <cellStyle name="Normal_Pavimentação Asfáltica" xfId="13"/>
    <cellStyle name="Nota 2" xfId="110"/>
    <cellStyle name="Note" xfId="114"/>
    <cellStyle name="Output" xfId="115"/>
    <cellStyle name="Porcentagem" xfId="4" builtinId="5"/>
    <cellStyle name="Porcentagem 2" xfId="116"/>
    <cellStyle name="Porcentagem 2 2" xfId="74"/>
    <cellStyle name="Porcentagem 2 3" xfId="117"/>
    <cellStyle name="Porcentagem 3" xfId="26"/>
    <cellStyle name="Porcentagem 4" xfId="118"/>
    <cellStyle name="Porcentagem 5" xfId="119"/>
    <cellStyle name="Porcentagem 6" xfId="120"/>
    <cellStyle name="Porcentagem 6 2" xfId="121"/>
    <cellStyle name="Porcentagem 6 2 2" xfId="122"/>
    <cellStyle name="Porcentagem 7" xfId="36"/>
    <cellStyle name="Saída 2" xfId="123"/>
    <cellStyle name="Separador de milhares 2" xfId="124"/>
    <cellStyle name="Separador de milhares 2 2" xfId="98"/>
    <cellStyle name="Separador de milhares 2 3" xfId="125"/>
    <cellStyle name="Separador de milhares 2 4" xfId="126"/>
    <cellStyle name="Separador de milhares 3" xfId="128"/>
    <cellStyle name="Separador de milhares 4" xfId="129"/>
    <cellStyle name="Separador de milhares 5" xfId="48"/>
    <cellStyle name="Separador de milhares_Estudo Sidrolândia" xfId="108"/>
    <cellStyle name="Texto de Aviso 2" xfId="130"/>
    <cellStyle name="Texto Explicativo 2" xfId="131"/>
    <cellStyle name="Title" xfId="132"/>
    <cellStyle name="Título 1 2" xfId="133"/>
    <cellStyle name="Título 2 2" xfId="134"/>
    <cellStyle name="Título 3 2" xfId="127"/>
    <cellStyle name="Título 4 2" xfId="135"/>
    <cellStyle name="Título 5" xfId="136"/>
    <cellStyle name="Total 2" xfId="137"/>
    <cellStyle name="Vírgula" xfId="2" builtinId="3"/>
    <cellStyle name="Vírgula 2" xfId="138"/>
    <cellStyle name="Vírgula 2 2" xfId="139"/>
    <cellStyle name="Vírgula 3" xfId="140"/>
    <cellStyle name="Vírgula 4" xfId="141"/>
    <cellStyle name="Vírgula 4 2" xfId="143"/>
    <cellStyle name="Vírgula 4 2 2" xfId="144"/>
    <cellStyle name="Vírgula 5" xfId="145"/>
    <cellStyle name="Vírgula 6" xfId="142"/>
    <cellStyle name="Warning Text" xfId="9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123825</xdr:rowOff>
    </xdr:from>
    <xdr:to>
      <xdr:col>1</xdr:col>
      <xdr:colOff>342900</xdr:colOff>
      <xdr:row>6</xdr:row>
      <xdr:rowOff>28575</xdr:rowOff>
    </xdr:to>
    <xdr:pic>
      <xdr:nvPicPr>
        <xdr:cNvPr id="3" name="Imagem 1" descr="brasao-de-armas-navira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14300" y="123825"/>
          <a:ext cx="10287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</xdr:col>
      <xdr:colOff>114300</xdr:colOff>
      <xdr:row>6</xdr:row>
      <xdr:rowOff>38100</xdr:rowOff>
    </xdr:to>
    <xdr:pic>
      <xdr:nvPicPr>
        <xdr:cNvPr id="2" name="Imagem 1" descr="brasao-de-armas-navira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5725" y="85725"/>
          <a:ext cx="10001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99\gerencia%20de%20obras\Documentos%20Renata\documentos%20aquino\VIVIANE%20TRABALHO\PLANILHA%20OR&#199;AMENT&#193;RIA%20BALNE&#193;RIO%20RE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"/>
      <sheetName val="RESUMO"/>
      <sheetName val="CRONOGRA OBRAS"/>
      <sheetName val="CRONOGRAMA C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1"/>
  <sheetViews>
    <sheetView view="pageBreakPreview" topLeftCell="A4" zoomScaleNormal="100" zoomScaleSheetLayoutView="100" workbookViewId="0">
      <selection activeCell="F34" sqref="F34"/>
    </sheetView>
  </sheetViews>
  <sheetFormatPr defaultColWidth="9.140625" defaultRowHeight="12.75"/>
  <cols>
    <col min="1" max="1" width="12" style="161" customWidth="1"/>
    <col min="2" max="2" width="14.42578125" style="162" customWidth="1"/>
    <col min="3" max="3" width="57.85546875" style="163" customWidth="1"/>
    <col min="4" max="4" width="7.140625" style="163" customWidth="1"/>
    <col min="5" max="5" width="8.140625" style="323" customWidth="1"/>
    <col min="6" max="6" width="12.7109375" style="165" customWidth="1"/>
    <col min="7" max="8" width="10.140625" style="166" customWidth="1"/>
    <col min="9" max="10" width="14.7109375" style="167" customWidth="1"/>
    <col min="11" max="11" width="11.28515625" style="168" customWidth="1"/>
    <col min="12" max="12" width="11.42578125" style="167" customWidth="1"/>
    <col min="13" max="13" width="11.42578125" style="160" customWidth="1"/>
    <col min="14" max="14" width="11.42578125" style="169" customWidth="1"/>
    <col min="15" max="256" width="11.42578125" style="164" customWidth="1"/>
    <col min="257" max="16384" width="9.140625" style="164"/>
  </cols>
  <sheetData>
    <row r="1" spans="1:16">
      <c r="C1" s="117"/>
      <c r="D1" s="117"/>
      <c r="E1" s="117"/>
      <c r="F1" s="170"/>
      <c r="G1" s="165"/>
      <c r="H1" s="165"/>
      <c r="I1" s="248"/>
      <c r="J1" s="248"/>
      <c r="K1" s="249"/>
      <c r="L1" s="248"/>
      <c r="M1" s="250"/>
      <c r="N1" s="251"/>
      <c r="O1" s="252"/>
      <c r="P1" s="252"/>
    </row>
    <row r="2" spans="1:16" ht="15" customHeight="1">
      <c r="A2" s="365" t="s">
        <v>0</v>
      </c>
      <c r="B2" s="365"/>
      <c r="C2" s="365"/>
      <c r="D2" s="365"/>
      <c r="E2" s="365"/>
      <c r="F2" s="365"/>
      <c r="G2" s="365"/>
      <c r="H2" s="365"/>
      <c r="I2" s="365"/>
      <c r="J2" s="117"/>
      <c r="K2" s="249"/>
      <c r="L2" s="248"/>
      <c r="M2" s="250"/>
      <c r="N2" s="251"/>
      <c r="O2" s="252"/>
      <c r="P2" s="252"/>
    </row>
    <row r="3" spans="1:16" ht="15" customHeight="1">
      <c r="A3" s="365" t="s">
        <v>1</v>
      </c>
      <c r="B3" s="365"/>
      <c r="C3" s="365"/>
      <c r="D3" s="365"/>
      <c r="E3" s="365"/>
      <c r="F3" s="365"/>
      <c r="G3" s="365"/>
      <c r="H3" s="365"/>
      <c r="I3" s="365"/>
      <c r="J3" s="117"/>
      <c r="K3" s="249"/>
      <c r="L3" s="248"/>
      <c r="M3" s="250"/>
      <c r="N3" s="251"/>
      <c r="O3" s="252"/>
      <c r="P3" s="252"/>
    </row>
    <row r="4" spans="1:16" ht="15" customHeight="1">
      <c r="A4" s="365" t="s">
        <v>2</v>
      </c>
      <c r="B4" s="365"/>
      <c r="C4" s="365"/>
      <c r="D4" s="365"/>
      <c r="E4" s="365"/>
      <c r="F4" s="365"/>
      <c r="G4" s="365"/>
      <c r="H4" s="365"/>
      <c r="I4" s="365"/>
      <c r="J4" s="117"/>
      <c r="K4" s="249"/>
      <c r="L4" s="248"/>
      <c r="M4" s="250"/>
      <c r="N4" s="251"/>
      <c r="O4" s="252"/>
      <c r="P4" s="252"/>
    </row>
    <row r="5" spans="1:16" s="155" customFormat="1">
      <c r="A5" s="171" t="s">
        <v>3</v>
      </c>
      <c r="B5" s="172"/>
      <c r="C5" s="353"/>
      <c r="D5" s="353"/>
      <c r="E5" s="353"/>
      <c r="F5" s="353"/>
      <c r="G5" s="353"/>
      <c r="H5" s="113"/>
      <c r="I5" s="148"/>
      <c r="J5" s="148"/>
      <c r="K5" s="253"/>
      <c r="L5" s="148"/>
      <c r="M5" s="254"/>
      <c r="N5" s="255"/>
    </row>
    <row r="6" spans="1:16" s="155" customFormat="1">
      <c r="A6" s="171"/>
      <c r="B6" s="172"/>
      <c r="C6" s="113"/>
      <c r="D6" s="113"/>
      <c r="E6" s="113"/>
      <c r="F6" s="113"/>
      <c r="G6" s="113"/>
      <c r="H6" s="113"/>
      <c r="I6" s="148"/>
      <c r="J6" s="148"/>
      <c r="K6" s="253"/>
      <c r="L6" s="148"/>
      <c r="M6" s="254"/>
      <c r="N6" s="255"/>
    </row>
    <row r="7" spans="1:16" s="155" customFormat="1">
      <c r="A7" s="171"/>
      <c r="B7" s="172"/>
      <c r="C7" s="113"/>
      <c r="D7" s="113"/>
      <c r="E7" s="113"/>
      <c r="F7" s="113"/>
      <c r="G7" s="113"/>
      <c r="H7" s="113"/>
      <c r="I7" s="148"/>
      <c r="J7" s="148"/>
      <c r="K7" s="253"/>
      <c r="L7" s="148"/>
      <c r="M7" s="254"/>
      <c r="N7" s="255"/>
    </row>
    <row r="8" spans="1:16" s="155" customFormat="1">
      <c r="A8" s="361" t="s">
        <v>4</v>
      </c>
      <c r="B8" s="361"/>
      <c r="C8" s="361"/>
      <c r="D8" s="361"/>
      <c r="E8" s="361"/>
      <c r="F8" s="361"/>
      <c r="G8" s="361"/>
      <c r="H8" s="361"/>
      <c r="I8" s="361"/>
      <c r="J8" s="111"/>
      <c r="K8" s="253"/>
      <c r="L8" s="148"/>
      <c r="M8" s="254"/>
      <c r="N8" s="255"/>
    </row>
    <row r="9" spans="1:16" s="155" customFormat="1" ht="32.25" customHeight="1">
      <c r="A9" s="364" t="s">
        <v>5</v>
      </c>
      <c r="B9" s="364"/>
      <c r="C9" s="364"/>
      <c r="D9" s="364"/>
      <c r="E9" s="364"/>
      <c r="F9" s="364"/>
      <c r="G9" s="364"/>
      <c r="H9" s="364"/>
      <c r="I9" s="364"/>
      <c r="J9" s="112"/>
      <c r="K9" s="253"/>
      <c r="L9" s="148"/>
      <c r="M9" s="254"/>
      <c r="N9" s="255"/>
    </row>
    <row r="10" spans="1:16" s="155" customFormat="1" ht="20.25" customHeight="1">
      <c r="A10" s="361" t="s">
        <v>6</v>
      </c>
      <c r="B10" s="361"/>
      <c r="C10" s="361"/>
      <c r="D10" s="113"/>
      <c r="E10" s="113"/>
      <c r="F10" s="114"/>
      <c r="G10" s="115"/>
      <c r="H10" s="115"/>
      <c r="I10" s="148"/>
      <c r="J10" s="148"/>
      <c r="K10" s="253"/>
      <c r="L10" s="148"/>
      <c r="M10" s="254"/>
      <c r="N10" s="255"/>
    </row>
    <row r="11" spans="1:16" s="155" customFormat="1" ht="18" customHeight="1">
      <c r="A11" s="361" t="s">
        <v>7</v>
      </c>
      <c r="B11" s="361"/>
      <c r="C11" s="361"/>
      <c r="D11" s="113"/>
      <c r="E11" s="113"/>
      <c r="F11" s="114"/>
      <c r="G11" s="115"/>
      <c r="H11" s="115"/>
      <c r="I11" s="148"/>
      <c r="J11" s="148"/>
      <c r="K11" s="253"/>
      <c r="L11" s="148"/>
      <c r="M11" s="254"/>
      <c r="N11" s="255"/>
    </row>
    <row r="12" spans="1:16" s="155" customFormat="1" ht="18" customHeight="1">
      <c r="A12" s="361" t="s">
        <v>8</v>
      </c>
      <c r="B12" s="361"/>
      <c r="C12" s="113"/>
      <c r="D12" s="113"/>
      <c r="E12" s="113"/>
      <c r="F12" s="114"/>
      <c r="G12" s="115"/>
      <c r="H12" s="115"/>
      <c r="I12" s="148"/>
      <c r="J12" s="148"/>
      <c r="K12" s="253"/>
      <c r="L12" s="148"/>
      <c r="M12" s="254"/>
      <c r="N12" s="255"/>
    </row>
    <row r="13" spans="1:16" s="155" customFormat="1" ht="15" customHeight="1">
      <c r="A13" s="361" t="s">
        <v>9</v>
      </c>
      <c r="B13" s="361"/>
      <c r="C13" s="361"/>
      <c r="D13" s="113"/>
      <c r="E13" s="113"/>
      <c r="F13" s="114"/>
      <c r="G13" s="115"/>
      <c r="H13" s="115"/>
      <c r="I13" s="148"/>
      <c r="J13" s="148"/>
      <c r="K13" s="253"/>
      <c r="L13" s="148"/>
      <c r="M13" s="254"/>
      <c r="N13" s="255"/>
    </row>
    <row r="14" spans="1:16" s="155" customFormat="1" ht="21" customHeight="1">
      <c r="A14" s="361" t="s">
        <v>10</v>
      </c>
      <c r="B14" s="361"/>
      <c r="C14" s="361"/>
      <c r="D14" s="113"/>
      <c r="E14" s="74"/>
      <c r="F14" s="74"/>
      <c r="G14" s="74"/>
      <c r="H14" s="116" t="s">
        <v>11</v>
      </c>
      <c r="I14" s="151">
        <v>0.28170000000000001</v>
      </c>
      <c r="J14" s="151"/>
      <c r="K14" s="253"/>
      <c r="L14" s="148"/>
      <c r="M14" s="254"/>
      <c r="N14" s="255"/>
    </row>
    <row r="15" spans="1:16" s="155" customFormat="1" ht="15" customHeight="1">
      <c r="A15" s="74" t="s">
        <v>12</v>
      </c>
      <c r="B15" s="74"/>
      <c r="C15" s="74"/>
      <c r="D15" s="74"/>
      <c r="E15" s="117"/>
      <c r="F15" s="114"/>
      <c r="G15" s="114"/>
      <c r="H15" s="118" t="s">
        <v>13</v>
      </c>
      <c r="I15" s="152">
        <f>I81/F35</f>
        <v>145.97745179605334</v>
      </c>
      <c r="J15" s="152"/>
      <c r="K15" s="253"/>
      <c r="L15" s="148"/>
      <c r="M15" s="254"/>
      <c r="N15" s="255"/>
    </row>
    <row r="16" spans="1:16" s="155" customFormat="1" ht="17.100000000000001" customHeight="1">
      <c r="A16" s="362" t="s">
        <v>14</v>
      </c>
      <c r="B16" s="363"/>
      <c r="C16" s="363"/>
      <c r="D16" s="363"/>
      <c r="E16" s="363"/>
      <c r="F16" s="363"/>
      <c r="G16" s="363"/>
      <c r="H16" s="363"/>
      <c r="I16" s="363"/>
      <c r="J16" s="151"/>
      <c r="K16" s="256"/>
      <c r="L16" s="148"/>
      <c r="M16" s="254"/>
      <c r="N16" s="255"/>
    </row>
    <row r="17" spans="1:15" s="155" customFormat="1" ht="6" customHeight="1">
      <c r="A17" s="171"/>
      <c r="B17" s="172"/>
      <c r="E17" s="324"/>
      <c r="F17" s="173"/>
      <c r="G17" s="174"/>
      <c r="H17" s="174"/>
      <c r="I17" s="257"/>
      <c r="J17" s="257"/>
      <c r="K17" s="258"/>
      <c r="L17" s="259"/>
      <c r="M17" s="260"/>
      <c r="N17" s="255"/>
    </row>
    <row r="18" spans="1:15" s="155" customFormat="1" ht="36">
      <c r="A18" s="175" t="s">
        <v>15</v>
      </c>
      <c r="B18" s="176" t="s">
        <v>16</v>
      </c>
      <c r="C18" s="175" t="s">
        <v>17</v>
      </c>
      <c r="D18" s="177" t="s">
        <v>18</v>
      </c>
      <c r="E18" s="177" t="s">
        <v>19</v>
      </c>
      <c r="F18" s="178" t="s">
        <v>20</v>
      </c>
      <c r="G18" s="179" t="s">
        <v>21</v>
      </c>
      <c r="H18" s="179" t="s">
        <v>22</v>
      </c>
      <c r="I18" s="261" t="s">
        <v>23</v>
      </c>
      <c r="J18" s="261" t="s">
        <v>23</v>
      </c>
      <c r="K18" s="262"/>
      <c r="L18" s="260"/>
      <c r="M18" s="263"/>
      <c r="N18" s="255"/>
    </row>
    <row r="19" spans="1:15" s="155" customFormat="1" ht="7.5" customHeight="1">
      <c r="A19" s="180"/>
      <c r="B19" s="181"/>
      <c r="C19" s="181"/>
      <c r="D19" s="181"/>
      <c r="E19" s="325"/>
      <c r="F19" s="180"/>
      <c r="G19" s="181"/>
      <c r="H19" s="181"/>
      <c r="I19" s="264"/>
      <c r="J19" s="264"/>
      <c r="K19" s="265"/>
      <c r="L19" s="148"/>
      <c r="M19" s="254"/>
      <c r="N19" s="255"/>
    </row>
    <row r="20" spans="1:15" s="155" customFormat="1" ht="18" customHeight="1">
      <c r="A20" s="182">
        <v>1</v>
      </c>
      <c r="B20" s="183"/>
      <c r="C20" s="355" t="s">
        <v>24</v>
      </c>
      <c r="D20" s="355"/>
      <c r="E20" s="355"/>
      <c r="F20" s="355"/>
      <c r="G20" s="355"/>
      <c r="H20" s="355"/>
      <c r="I20" s="358"/>
      <c r="J20" s="183"/>
      <c r="K20" s="266"/>
      <c r="L20" s="267">
        <v>1.2817000000000001</v>
      </c>
      <c r="M20" s="254"/>
      <c r="N20" s="255"/>
    </row>
    <row r="21" spans="1:15" s="155" customFormat="1" ht="25.5">
      <c r="A21" s="184" t="s">
        <v>25</v>
      </c>
      <c r="B21" s="185">
        <v>4813</v>
      </c>
      <c r="C21" s="186" t="s">
        <v>26</v>
      </c>
      <c r="D21" s="187"/>
      <c r="E21" s="188" t="s">
        <v>27</v>
      </c>
      <c r="F21" s="189">
        <v>16</v>
      </c>
      <c r="G21" s="189" t="str">
        <f>K21</f>
        <v>240,00</v>
      </c>
      <c r="H21" s="190">
        <f>L21</f>
        <v>307.60000000000002</v>
      </c>
      <c r="I21" s="268">
        <f>TRUNC((F21*H21),2)</f>
        <v>4921.6000000000004</v>
      </c>
      <c r="J21" s="269">
        <f>I21/I81</f>
        <v>2.4888950203236664E-3</v>
      </c>
      <c r="K21" s="270" t="s">
        <v>28</v>
      </c>
      <c r="L21" s="271">
        <f>TRUNC(K21*$L$20,2)</f>
        <v>307.60000000000002</v>
      </c>
      <c r="M21" s="254"/>
      <c r="N21" s="255"/>
    </row>
    <row r="22" spans="1:15" s="156" customFormat="1" ht="42" customHeight="1">
      <c r="A22" s="191" t="s">
        <v>29</v>
      </c>
      <c r="B22" s="192">
        <v>93208</v>
      </c>
      <c r="C22" s="193" t="s">
        <v>30</v>
      </c>
      <c r="D22" s="194"/>
      <c r="E22" s="195" t="s">
        <v>27</v>
      </c>
      <c r="F22" s="196">
        <v>9</v>
      </c>
      <c r="G22" s="196">
        <f>K22</f>
        <v>512.39</v>
      </c>
      <c r="H22" s="197">
        <f>L22</f>
        <v>656.73</v>
      </c>
      <c r="I22" s="272">
        <f>TRUNC((F22*H22),2)</f>
        <v>5910.57</v>
      </c>
      <c r="J22" s="273">
        <f>I22/I81</f>
        <v>2.9890255689764408E-3</v>
      </c>
      <c r="K22" s="274">
        <v>512.39</v>
      </c>
      <c r="L22" s="271">
        <f t="shared" ref="L22" si="0">TRUNC(K22*$L$20,2)</f>
        <v>656.73</v>
      </c>
      <c r="M22" s="275"/>
      <c r="N22" s="276"/>
    </row>
    <row r="23" spans="1:15" s="155" customFormat="1" ht="15.75" customHeight="1">
      <c r="A23" s="346" t="s">
        <v>31</v>
      </c>
      <c r="B23" s="347"/>
      <c r="C23" s="347"/>
      <c r="D23" s="347"/>
      <c r="E23" s="347"/>
      <c r="F23" s="347"/>
      <c r="G23" s="348"/>
      <c r="H23" s="199"/>
      <c r="I23" s="277">
        <f>SUM(I21:I22)</f>
        <v>10832.17</v>
      </c>
      <c r="J23" s="278">
        <f>I23/I81</f>
        <v>5.4779205893001068E-3</v>
      </c>
      <c r="K23" s="265"/>
      <c r="L23" s="148"/>
      <c r="M23" s="254"/>
      <c r="N23" s="255"/>
    </row>
    <row r="24" spans="1:15" s="155" customFormat="1" ht="8.25" customHeight="1">
      <c r="A24" s="180"/>
      <c r="B24" s="181"/>
      <c r="C24" s="181"/>
      <c r="D24" s="181"/>
      <c r="E24" s="325"/>
      <c r="F24" s="180"/>
      <c r="G24" s="181"/>
      <c r="H24" s="181"/>
      <c r="I24" s="264"/>
      <c r="J24" s="279"/>
      <c r="K24" s="265"/>
      <c r="L24" s="148"/>
      <c r="M24" s="254"/>
      <c r="N24" s="255"/>
    </row>
    <row r="25" spans="1:15" s="155" customFormat="1" ht="15">
      <c r="A25" s="182">
        <v>2</v>
      </c>
      <c r="B25" s="200"/>
      <c r="C25" s="355" t="s">
        <v>32</v>
      </c>
      <c r="D25" s="356"/>
      <c r="E25" s="356"/>
      <c r="F25" s="356"/>
      <c r="G25" s="356"/>
      <c r="H25" s="356"/>
      <c r="I25" s="357"/>
      <c r="J25" s="200"/>
      <c r="K25" s="266"/>
      <c r="L25" s="280"/>
      <c r="M25" s="254"/>
      <c r="N25" s="255"/>
    </row>
    <row r="26" spans="1:15" s="157" customFormat="1" ht="51">
      <c r="A26" s="201" t="s">
        <v>33</v>
      </c>
      <c r="B26" s="202" t="s">
        <v>34</v>
      </c>
      <c r="C26" s="203" t="s">
        <v>35</v>
      </c>
      <c r="D26" s="204"/>
      <c r="E26" s="205" t="s">
        <v>36</v>
      </c>
      <c r="F26" s="206">
        <v>7958.32</v>
      </c>
      <c r="G26" s="189" t="str">
        <f>K26</f>
        <v>1,65</v>
      </c>
      <c r="H26" s="190">
        <f>L26</f>
        <v>2.11</v>
      </c>
      <c r="I26" s="268">
        <f>TRUNC((F26*H26),2)</f>
        <v>16792.05</v>
      </c>
      <c r="J26" s="269">
        <f>I26/I81</f>
        <v>8.491882645080058E-3</v>
      </c>
      <c r="K26" s="281" t="s">
        <v>37</v>
      </c>
      <c r="L26" s="282">
        <f t="shared" ref="L26:L49" si="1">TRUNC(K26*$L$20,2)</f>
        <v>2.11</v>
      </c>
      <c r="M26" s="283"/>
      <c r="N26" s="283"/>
    </row>
    <row r="27" spans="1:15" s="156" customFormat="1" ht="38.25">
      <c r="A27" s="201" t="s">
        <v>38</v>
      </c>
      <c r="B27" s="202" t="s">
        <v>39</v>
      </c>
      <c r="C27" s="203" t="s">
        <v>40</v>
      </c>
      <c r="D27" s="207"/>
      <c r="E27" s="205" t="s">
        <v>36</v>
      </c>
      <c r="F27" s="206">
        <v>8127.65</v>
      </c>
      <c r="G27" s="189">
        <f t="shared" ref="G27:G28" si="2">K27</f>
        <v>1.47</v>
      </c>
      <c r="H27" s="190">
        <f t="shared" ref="H27:H28" si="3">L27</f>
        <v>1.88</v>
      </c>
      <c r="I27" s="284">
        <f>TRUNC((F27*H27),2)</f>
        <v>15279.98</v>
      </c>
      <c r="J27" s="269">
        <f>I27/I81</f>
        <v>7.7272159729854543E-3</v>
      </c>
      <c r="K27" s="274">
        <v>1.47</v>
      </c>
      <c r="L27" s="271">
        <f t="shared" si="1"/>
        <v>1.88</v>
      </c>
      <c r="M27" s="275"/>
      <c r="N27" s="276"/>
    </row>
    <row r="28" spans="1:15" s="156" customFormat="1" ht="38.25">
      <c r="A28" s="208" t="s">
        <v>41</v>
      </c>
      <c r="B28" s="192">
        <v>97914</v>
      </c>
      <c r="C28" s="193" t="s">
        <v>42</v>
      </c>
      <c r="D28" s="209" t="s">
        <v>226</v>
      </c>
      <c r="E28" s="195" t="s">
        <v>43</v>
      </c>
      <c r="F28" s="196">
        <v>27769.47</v>
      </c>
      <c r="G28" s="210">
        <f t="shared" si="2"/>
        <v>1.6</v>
      </c>
      <c r="H28" s="211">
        <f t="shared" si="3"/>
        <v>2.0499999999999998</v>
      </c>
      <c r="I28" s="272">
        <f>TRUNC((F28*H28),2)</f>
        <v>56927.41</v>
      </c>
      <c r="J28" s="269">
        <f>I28/I81</f>
        <v>2.8788675891767652E-2</v>
      </c>
      <c r="K28" s="274">
        <v>1.6</v>
      </c>
      <c r="L28" s="271">
        <f t="shared" si="1"/>
        <v>2.0499999999999998</v>
      </c>
      <c r="M28" s="275"/>
      <c r="N28" s="276"/>
    </row>
    <row r="29" spans="1:15" s="155" customFormat="1" ht="15.75" customHeight="1">
      <c r="A29" s="346" t="s">
        <v>44</v>
      </c>
      <c r="B29" s="347"/>
      <c r="C29" s="347"/>
      <c r="D29" s="347"/>
      <c r="E29" s="347"/>
      <c r="F29" s="347"/>
      <c r="G29" s="348"/>
      <c r="H29" s="199"/>
      <c r="I29" s="277">
        <f>I26+I27+I28</f>
        <v>88999.44</v>
      </c>
      <c r="J29" s="278">
        <f>I29/I81</f>
        <v>4.5007774509833162E-2</v>
      </c>
      <c r="K29" s="265"/>
      <c r="L29" s="148"/>
      <c r="M29" s="254"/>
      <c r="N29" s="255"/>
    </row>
    <row r="30" spans="1:15" s="155" customFormat="1" ht="15" customHeight="1">
      <c r="A30" s="180"/>
      <c r="B30" s="181"/>
      <c r="C30" s="181"/>
      <c r="D30" s="181"/>
      <c r="E30" s="325"/>
      <c r="F30" s="180"/>
      <c r="G30" s="181"/>
      <c r="H30" s="181"/>
      <c r="I30" s="264"/>
      <c r="J30" s="279"/>
      <c r="K30" s="265"/>
      <c r="L30" s="148"/>
      <c r="M30" s="254"/>
      <c r="N30" s="255"/>
      <c r="O30" s="327"/>
    </row>
    <row r="31" spans="1:15" s="155" customFormat="1" ht="15.75" customHeight="1">
      <c r="A31" s="182">
        <v>3</v>
      </c>
      <c r="B31" s="200"/>
      <c r="C31" s="355" t="s">
        <v>45</v>
      </c>
      <c r="D31" s="355"/>
      <c r="E31" s="355"/>
      <c r="F31" s="355"/>
      <c r="G31" s="355"/>
      <c r="H31" s="355"/>
      <c r="I31" s="358"/>
      <c r="J31" s="200"/>
      <c r="K31" s="276"/>
      <c r="L31" s="148"/>
      <c r="M31" s="254"/>
      <c r="N31" s="255"/>
    </row>
    <row r="32" spans="1:15" s="156" customFormat="1" ht="38.25">
      <c r="A32" s="201" t="s">
        <v>46</v>
      </c>
      <c r="B32" s="212">
        <v>41721</v>
      </c>
      <c r="C32" s="213" t="s">
        <v>47</v>
      </c>
      <c r="D32" s="186"/>
      <c r="E32" s="188" t="s">
        <v>36</v>
      </c>
      <c r="F32" s="189">
        <v>2878.55</v>
      </c>
      <c r="G32" s="214">
        <f t="shared" ref="G32:G39" si="4">K32</f>
        <v>3.03</v>
      </c>
      <c r="H32" s="215">
        <f t="shared" ref="H32:H39" si="5">L32</f>
        <v>3.88</v>
      </c>
      <c r="I32" s="285">
        <f t="shared" ref="I32:I39" si="6">TRUNC((F32*H32),2)</f>
        <v>11168.77</v>
      </c>
      <c r="J32" s="286">
        <f>I32/I81</f>
        <v>5.6481420749634982E-3</v>
      </c>
      <c r="K32" s="274">
        <v>3.03</v>
      </c>
      <c r="L32" s="271">
        <f t="shared" si="1"/>
        <v>3.88</v>
      </c>
      <c r="M32" s="275"/>
      <c r="N32" s="276"/>
    </row>
    <row r="33" spans="1:14" s="156" customFormat="1" ht="38.25">
      <c r="A33" s="201" t="s">
        <v>48</v>
      </c>
      <c r="B33" s="202">
        <v>96396</v>
      </c>
      <c r="C33" s="203" t="s">
        <v>49</v>
      </c>
      <c r="D33" s="216"/>
      <c r="E33" s="205" t="s">
        <v>36</v>
      </c>
      <c r="F33" s="206">
        <v>2031.91</v>
      </c>
      <c r="G33" s="217">
        <f t="shared" si="4"/>
        <v>97.23</v>
      </c>
      <c r="H33" s="218">
        <f t="shared" si="5"/>
        <v>124.61</v>
      </c>
      <c r="I33" s="287">
        <f t="shared" si="6"/>
        <v>253196.3</v>
      </c>
      <c r="J33" s="288">
        <f>I33/I81</f>
        <v>0.1280435245112112</v>
      </c>
      <c r="K33" s="274">
        <v>97.23</v>
      </c>
      <c r="L33" s="271">
        <f t="shared" si="1"/>
        <v>124.61</v>
      </c>
      <c r="M33" s="275"/>
      <c r="N33" s="276"/>
    </row>
    <row r="34" spans="1:14" s="156" customFormat="1" ht="38.25">
      <c r="A34" s="201" t="s">
        <v>50</v>
      </c>
      <c r="B34" s="202">
        <v>97915</v>
      </c>
      <c r="C34" s="203" t="s">
        <v>42</v>
      </c>
      <c r="D34" s="209" t="s">
        <v>51</v>
      </c>
      <c r="E34" s="205" t="s">
        <v>43</v>
      </c>
      <c r="F34" s="206">
        <v>91436.06</v>
      </c>
      <c r="G34" s="217">
        <f t="shared" si="4"/>
        <v>1.1299999999999999</v>
      </c>
      <c r="H34" s="218">
        <f t="shared" si="5"/>
        <v>1.44</v>
      </c>
      <c r="I34" s="287">
        <f t="shared" si="6"/>
        <v>131667.92000000001</v>
      </c>
      <c r="J34" s="288">
        <f>I34/I81</f>
        <v>6.6585588106383056E-2</v>
      </c>
      <c r="K34" s="274">
        <v>1.1299999999999999</v>
      </c>
      <c r="L34" s="271">
        <f t="shared" si="1"/>
        <v>1.44</v>
      </c>
      <c r="M34" s="275"/>
      <c r="N34" s="276"/>
    </row>
    <row r="35" spans="1:14" s="156" customFormat="1" ht="25.5">
      <c r="A35" s="201" t="s">
        <v>52</v>
      </c>
      <c r="B35" s="202" t="s">
        <v>53</v>
      </c>
      <c r="C35" s="203" t="s">
        <v>54</v>
      </c>
      <c r="D35" s="216"/>
      <c r="E35" s="205" t="s">
        <v>55</v>
      </c>
      <c r="F35" s="206">
        <v>13546.09</v>
      </c>
      <c r="G35" s="217">
        <f t="shared" si="4"/>
        <v>6.7</v>
      </c>
      <c r="H35" s="218">
        <f t="shared" si="5"/>
        <v>8.58</v>
      </c>
      <c r="I35" s="287">
        <f t="shared" si="6"/>
        <v>116225.45</v>
      </c>
      <c r="J35" s="288">
        <f>I35/I81</f>
        <v>5.8776199557029674E-2</v>
      </c>
      <c r="K35" s="274">
        <v>6.7</v>
      </c>
      <c r="L35" s="271">
        <f t="shared" si="1"/>
        <v>8.58</v>
      </c>
      <c r="M35" s="275"/>
      <c r="N35" s="276"/>
    </row>
    <row r="36" spans="1:14" s="156" customFormat="1" ht="25.5">
      <c r="A36" s="201" t="s">
        <v>56</v>
      </c>
      <c r="B36" s="202" t="s">
        <v>57</v>
      </c>
      <c r="C36" s="203" t="s">
        <v>58</v>
      </c>
      <c r="D36" s="216"/>
      <c r="E36" s="205" t="s">
        <v>55</v>
      </c>
      <c r="F36" s="206">
        <v>13546.09</v>
      </c>
      <c r="G36" s="217">
        <f t="shared" si="4"/>
        <v>1.68</v>
      </c>
      <c r="H36" s="218">
        <f t="shared" si="5"/>
        <v>2.15</v>
      </c>
      <c r="I36" s="287">
        <f t="shared" si="6"/>
        <v>29124.09</v>
      </c>
      <c r="J36" s="288">
        <f>I36/I81</f>
        <v>1.4728300262609371E-2</v>
      </c>
      <c r="K36" s="274">
        <v>1.68</v>
      </c>
      <c r="L36" s="271">
        <f t="shared" si="1"/>
        <v>2.15</v>
      </c>
      <c r="M36" s="275"/>
      <c r="N36" s="276"/>
    </row>
    <row r="37" spans="1:14" s="156" customFormat="1" ht="51">
      <c r="A37" s="201" t="s">
        <v>59</v>
      </c>
      <c r="B37" s="202" t="s">
        <v>60</v>
      </c>
      <c r="C37" s="203" t="s">
        <v>61</v>
      </c>
      <c r="D37" s="216"/>
      <c r="E37" s="205" t="s">
        <v>36</v>
      </c>
      <c r="F37" s="206">
        <v>406.38</v>
      </c>
      <c r="G37" s="217">
        <f t="shared" si="4"/>
        <v>1196.6300000000001</v>
      </c>
      <c r="H37" s="218">
        <f t="shared" si="5"/>
        <v>1533.72</v>
      </c>
      <c r="I37" s="287">
        <f t="shared" si="6"/>
        <v>623273.13</v>
      </c>
      <c r="J37" s="288">
        <f>I37/I81</f>
        <v>0.31519452811251319</v>
      </c>
      <c r="K37" s="274">
        <v>1196.6300000000001</v>
      </c>
      <c r="L37" s="271">
        <f t="shared" si="1"/>
        <v>1533.72</v>
      </c>
      <c r="M37" s="275"/>
      <c r="N37" s="276"/>
    </row>
    <row r="38" spans="1:14" s="156" customFormat="1" ht="40.5" customHeight="1">
      <c r="A38" s="201" t="s">
        <v>62</v>
      </c>
      <c r="B38" s="202" t="s">
        <v>63</v>
      </c>
      <c r="C38" s="203" t="s">
        <v>64</v>
      </c>
      <c r="D38" s="209" t="s">
        <v>65</v>
      </c>
      <c r="E38" s="205" t="s">
        <v>66</v>
      </c>
      <c r="F38" s="206">
        <v>6230.36</v>
      </c>
      <c r="G38" s="217">
        <f t="shared" si="4"/>
        <v>0.41</v>
      </c>
      <c r="H38" s="218">
        <f t="shared" si="5"/>
        <v>0.52</v>
      </c>
      <c r="I38" s="287">
        <f t="shared" si="6"/>
        <v>3239.78</v>
      </c>
      <c r="J38" s="288">
        <f>I38/I81</f>
        <v>1.6383843280527079E-3</v>
      </c>
      <c r="K38" s="274">
        <v>0.41</v>
      </c>
      <c r="L38" s="271">
        <f t="shared" si="1"/>
        <v>0.52</v>
      </c>
      <c r="M38" s="275"/>
      <c r="N38" s="276"/>
    </row>
    <row r="39" spans="1:14" s="156" customFormat="1" ht="12.75" customHeight="1">
      <c r="A39" s="208" t="s">
        <v>67</v>
      </c>
      <c r="B39" s="192" t="s">
        <v>68</v>
      </c>
      <c r="C39" s="193" t="s">
        <v>69</v>
      </c>
      <c r="D39" s="219"/>
      <c r="E39" s="195" t="s">
        <v>70</v>
      </c>
      <c r="F39" s="196">
        <v>30</v>
      </c>
      <c r="G39" s="220">
        <f t="shared" si="4"/>
        <v>77.099999999999994</v>
      </c>
      <c r="H39" s="221">
        <f t="shared" si="5"/>
        <v>98.81</v>
      </c>
      <c r="I39" s="289">
        <f t="shared" si="6"/>
        <v>2964.3</v>
      </c>
      <c r="J39" s="290">
        <f>I39/I81</f>
        <v>1.4990717467379398E-3</v>
      </c>
      <c r="K39" s="274">
        <v>77.099999999999994</v>
      </c>
      <c r="L39" s="271">
        <f t="shared" si="1"/>
        <v>98.81</v>
      </c>
      <c r="M39" s="275"/>
      <c r="N39" s="276"/>
    </row>
    <row r="40" spans="1:14" s="155" customFormat="1" ht="15.75" customHeight="1">
      <c r="A40" s="346" t="s">
        <v>71</v>
      </c>
      <c r="B40" s="347"/>
      <c r="C40" s="347"/>
      <c r="D40" s="347"/>
      <c r="E40" s="347"/>
      <c r="F40" s="347"/>
      <c r="G40" s="348"/>
      <c r="H40" s="199"/>
      <c r="I40" s="277">
        <f>I32+I33+I34+I35+I36+I37+I38+I39</f>
        <v>1170859.7400000002</v>
      </c>
      <c r="J40" s="278">
        <f>I40/I81</f>
        <v>0.59211373869950079</v>
      </c>
      <c r="K40" s="265"/>
      <c r="L40" s="148"/>
      <c r="M40" s="254"/>
      <c r="N40" s="255"/>
    </row>
    <row r="41" spans="1:14" s="155" customFormat="1" ht="15" customHeight="1">
      <c r="A41" s="222"/>
      <c r="B41" s="223"/>
      <c r="C41" s="223"/>
      <c r="D41" s="223"/>
      <c r="E41" s="326"/>
      <c r="F41" s="222"/>
      <c r="G41" s="223"/>
      <c r="H41" s="223"/>
      <c r="I41" s="291"/>
      <c r="J41" s="292"/>
      <c r="K41" s="265"/>
      <c r="L41" s="148"/>
      <c r="M41" s="254"/>
      <c r="N41" s="255"/>
    </row>
    <row r="42" spans="1:14" s="155" customFormat="1" ht="15">
      <c r="A42" s="182">
        <v>4</v>
      </c>
      <c r="B42" s="200"/>
      <c r="C42" s="355" t="s">
        <v>72</v>
      </c>
      <c r="D42" s="356"/>
      <c r="E42" s="359"/>
      <c r="F42" s="356"/>
      <c r="G42" s="356"/>
      <c r="H42" s="356"/>
      <c r="I42" s="357"/>
      <c r="J42" s="200"/>
      <c r="K42" s="266"/>
      <c r="L42" s="148"/>
      <c r="M42" s="254"/>
      <c r="N42" s="255"/>
    </row>
    <row r="43" spans="1:14" s="156" customFormat="1" ht="38.25">
      <c r="A43" s="201" t="s">
        <v>73</v>
      </c>
      <c r="B43" s="187" t="s">
        <v>74</v>
      </c>
      <c r="C43" s="213" t="s">
        <v>75</v>
      </c>
      <c r="D43" s="224"/>
      <c r="E43" s="225" t="s">
        <v>55</v>
      </c>
      <c r="F43" s="189">
        <v>607.41999999999996</v>
      </c>
      <c r="G43" s="214">
        <f t="shared" ref="G43:G49" si="7">K43</f>
        <v>13.8</v>
      </c>
      <c r="H43" s="215">
        <f t="shared" ref="H43:H49" si="8">L43</f>
        <v>17.68</v>
      </c>
      <c r="I43" s="285">
        <f t="shared" ref="I43:I49" si="9">TRUNC((F43*H43),2)</f>
        <v>10739.18</v>
      </c>
      <c r="J43" s="286">
        <f>I43/I81</f>
        <v>5.4308947546244128E-3</v>
      </c>
      <c r="K43" s="274">
        <v>13.8</v>
      </c>
      <c r="L43" s="271">
        <f t="shared" si="1"/>
        <v>17.68</v>
      </c>
      <c r="M43" s="275"/>
      <c r="N43" s="276"/>
    </row>
    <row r="44" spans="1:14" s="156" customFormat="1" ht="25.5">
      <c r="A44" s="201" t="s">
        <v>76</v>
      </c>
      <c r="B44" s="226" t="s">
        <v>77</v>
      </c>
      <c r="C44" s="203" t="s">
        <v>78</v>
      </c>
      <c r="D44" s="227"/>
      <c r="E44" s="228" t="s">
        <v>79</v>
      </c>
      <c r="F44" s="206">
        <v>30</v>
      </c>
      <c r="G44" s="217">
        <f t="shared" si="7"/>
        <v>85.29</v>
      </c>
      <c r="H44" s="218">
        <f t="shared" si="8"/>
        <v>109.31</v>
      </c>
      <c r="I44" s="287">
        <f t="shared" si="9"/>
        <v>3279.3</v>
      </c>
      <c r="J44" s="288">
        <f>I44/I81</f>
        <v>1.6583699285084928E-3</v>
      </c>
      <c r="K44" s="274">
        <v>85.29</v>
      </c>
      <c r="L44" s="271">
        <f t="shared" si="1"/>
        <v>109.31</v>
      </c>
      <c r="M44" s="275"/>
      <c r="N44" s="276"/>
    </row>
    <row r="45" spans="1:14" s="156" customFormat="1" ht="25.5">
      <c r="A45" s="201" t="s">
        <v>80</v>
      </c>
      <c r="B45" s="226" t="s">
        <v>81</v>
      </c>
      <c r="C45" s="203" t="s">
        <v>82</v>
      </c>
      <c r="D45" s="227"/>
      <c r="E45" s="228" t="s">
        <v>83</v>
      </c>
      <c r="F45" s="206">
        <v>11.8</v>
      </c>
      <c r="G45" s="217">
        <f t="shared" si="7"/>
        <v>554.4</v>
      </c>
      <c r="H45" s="218">
        <f t="shared" si="8"/>
        <v>710.57</v>
      </c>
      <c r="I45" s="287">
        <f t="shared" si="9"/>
        <v>8384.7199999999993</v>
      </c>
      <c r="J45" s="288">
        <f>I45/I81</f>
        <v>4.240224287794264E-3</v>
      </c>
      <c r="K45" s="274">
        <v>554.4</v>
      </c>
      <c r="L45" s="271">
        <f t="shared" si="1"/>
        <v>710.57</v>
      </c>
      <c r="M45" s="275"/>
      <c r="N45" s="276"/>
    </row>
    <row r="46" spans="1:14" s="156" customFormat="1" ht="25.5">
      <c r="A46" s="201" t="s">
        <v>84</v>
      </c>
      <c r="B46" s="226" t="s">
        <v>85</v>
      </c>
      <c r="C46" s="203" t="s">
        <v>86</v>
      </c>
      <c r="D46" s="227"/>
      <c r="E46" s="228" t="s">
        <v>79</v>
      </c>
      <c r="F46" s="206">
        <v>35</v>
      </c>
      <c r="G46" s="217">
        <f t="shared" si="7"/>
        <v>193.2</v>
      </c>
      <c r="H46" s="218">
        <f t="shared" si="8"/>
        <v>247.62</v>
      </c>
      <c r="I46" s="287">
        <f t="shared" si="9"/>
        <v>8666.7000000000007</v>
      </c>
      <c r="J46" s="288">
        <f>I46/I81</f>
        <v>4.382823974447155E-3</v>
      </c>
      <c r="K46" s="274">
        <v>193.2</v>
      </c>
      <c r="L46" s="271">
        <f t="shared" si="1"/>
        <v>247.62</v>
      </c>
      <c r="M46" s="275"/>
      <c r="N46" s="276"/>
    </row>
    <row r="47" spans="1:14" s="156" customFormat="1" ht="51">
      <c r="A47" s="201" t="s">
        <v>87</v>
      </c>
      <c r="B47" s="226" t="s">
        <v>88</v>
      </c>
      <c r="C47" s="203" t="s">
        <v>89</v>
      </c>
      <c r="D47" s="227"/>
      <c r="E47" s="228" t="s">
        <v>70</v>
      </c>
      <c r="F47" s="206">
        <v>3881.82</v>
      </c>
      <c r="G47" s="217">
        <f t="shared" si="7"/>
        <v>31.5</v>
      </c>
      <c r="H47" s="218">
        <f t="shared" si="8"/>
        <v>40.369999999999997</v>
      </c>
      <c r="I47" s="287">
        <f t="shared" si="9"/>
        <v>156709.07</v>
      </c>
      <c r="J47" s="288">
        <f>I47/I81</f>
        <v>7.9249110850648743E-2</v>
      </c>
      <c r="K47" s="274">
        <v>31.5</v>
      </c>
      <c r="L47" s="271">
        <f t="shared" si="1"/>
        <v>40.369999999999997</v>
      </c>
      <c r="M47" s="275"/>
      <c r="N47" s="276"/>
    </row>
    <row r="48" spans="1:14" s="156" customFormat="1" ht="51">
      <c r="A48" s="201" t="s">
        <v>90</v>
      </c>
      <c r="B48" s="226" t="s">
        <v>91</v>
      </c>
      <c r="C48" s="203" t="s">
        <v>92</v>
      </c>
      <c r="D48" s="227"/>
      <c r="E48" s="228" t="s">
        <v>55</v>
      </c>
      <c r="F48" s="206">
        <v>5365.85</v>
      </c>
      <c r="G48" s="217">
        <f t="shared" si="7"/>
        <v>51.63</v>
      </c>
      <c r="H48" s="218">
        <f t="shared" si="8"/>
        <v>66.17</v>
      </c>
      <c r="I48" s="287">
        <f t="shared" si="9"/>
        <v>355058.29</v>
      </c>
      <c r="J48" s="288">
        <f>I48/I81</f>
        <v>0.17955600006210096</v>
      </c>
      <c r="K48" s="274">
        <v>51.63</v>
      </c>
      <c r="L48" s="271">
        <f t="shared" si="1"/>
        <v>66.17</v>
      </c>
      <c r="M48" s="275"/>
      <c r="N48" s="276"/>
    </row>
    <row r="49" spans="1:15" s="156" customFormat="1" ht="25.5">
      <c r="A49" s="208" t="s">
        <v>93</v>
      </c>
      <c r="B49" s="194" t="s">
        <v>94</v>
      </c>
      <c r="C49" s="193" t="s">
        <v>95</v>
      </c>
      <c r="D49" s="229"/>
      <c r="E49" s="230" t="s">
        <v>70</v>
      </c>
      <c r="F49" s="196">
        <v>218.7</v>
      </c>
      <c r="G49" s="220">
        <f t="shared" si="7"/>
        <v>19.89</v>
      </c>
      <c r="H49" s="221">
        <f t="shared" si="8"/>
        <v>25.49</v>
      </c>
      <c r="I49" s="289">
        <f t="shared" si="9"/>
        <v>5574.66</v>
      </c>
      <c r="J49" s="290">
        <f>I49/I81</f>
        <v>2.8191530221874043E-3</v>
      </c>
      <c r="K49" s="274">
        <v>19.89</v>
      </c>
      <c r="L49" s="271">
        <f t="shared" si="1"/>
        <v>25.49</v>
      </c>
      <c r="M49" s="275"/>
      <c r="N49" s="276"/>
    </row>
    <row r="50" spans="1:15" s="155" customFormat="1" ht="15.75" customHeight="1">
      <c r="A50" s="346" t="s">
        <v>96</v>
      </c>
      <c r="B50" s="347"/>
      <c r="C50" s="347"/>
      <c r="D50" s="347"/>
      <c r="E50" s="360"/>
      <c r="F50" s="347"/>
      <c r="G50" s="347"/>
      <c r="H50" s="199"/>
      <c r="I50" s="277">
        <f>I43+I44+I45+I46+I47+I48+I49</f>
        <v>548411.92000000004</v>
      </c>
      <c r="J50" s="278">
        <f>I50/I81</f>
        <v>0.27733657688031144</v>
      </c>
      <c r="K50" s="265"/>
      <c r="L50" s="148"/>
      <c r="M50" s="254"/>
      <c r="N50" s="255"/>
    </row>
    <row r="51" spans="1:15" s="155" customFormat="1" ht="7.5" customHeight="1">
      <c r="A51" s="222"/>
      <c r="B51" s="223"/>
      <c r="C51" s="223"/>
      <c r="D51" s="223"/>
      <c r="E51" s="326"/>
      <c r="F51" s="222"/>
      <c r="G51" s="223"/>
      <c r="H51" s="223"/>
      <c r="I51" s="291"/>
      <c r="J51" s="292"/>
      <c r="K51" s="265"/>
      <c r="L51" s="148"/>
      <c r="M51" s="254"/>
      <c r="N51" s="255"/>
    </row>
    <row r="52" spans="1:15" s="156" customFormat="1" ht="15">
      <c r="A52" s="231">
        <v>5</v>
      </c>
      <c r="B52" s="232"/>
      <c r="C52" s="355" t="s">
        <v>97</v>
      </c>
      <c r="D52" s="356"/>
      <c r="E52" s="356"/>
      <c r="F52" s="356"/>
      <c r="G52" s="356"/>
      <c r="H52" s="356"/>
      <c r="I52" s="357"/>
      <c r="J52" s="200"/>
      <c r="K52" s="293"/>
      <c r="L52" s="271"/>
      <c r="M52" s="275"/>
      <c r="N52" s="276"/>
    </row>
    <row r="53" spans="1:15" s="156" customFormat="1" ht="38.25">
      <c r="A53" s="233" t="s">
        <v>227</v>
      </c>
      <c r="B53" s="187" t="s">
        <v>98</v>
      </c>
      <c r="C53" s="213" t="s">
        <v>99</v>
      </c>
      <c r="D53" s="234"/>
      <c r="E53" s="235" t="s">
        <v>100</v>
      </c>
      <c r="F53" s="189">
        <v>20.56</v>
      </c>
      <c r="G53" s="189">
        <f t="shared" ref="G53:G55" si="10">K53</f>
        <v>261.94</v>
      </c>
      <c r="H53" s="190">
        <f t="shared" ref="H53:H55" si="11">L53</f>
        <v>335.72</v>
      </c>
      <c r="I53" s="268">
        <f>TRUNC((F53*H53),2)</f>
        <v>6902.4</v>
      </c>
      <c r="J53" s="269">
        <f>I53/I81</f>
        <v>3.4906024439779891E-3</v>
      </c>
      <c r="K53" s="294">
        <v>261.94</v>
      </c>
      <c r="L53" s="271">
        <f t="shared" ref="L53:L58" si="12">TRUNC(K53*$L$20,2)</f>
        <v>335.72</v>
      </c>
      <c r="M53" s="275"/>
      <c r="N53" s="276"/>
    </row>
    <row r="54" spans="1:15" s="156" customFormat="1" ht="38.25">
      <c r="A54" s="233" t="s">
        <v>228</v>
      </c>
      <c r="B54" s="226" t="s">
        <v>101</v>
      </c>
      <c r="C54" s="203" t="s">
        <v>102</v>
      </c>
      <c r="D54" s="236"/>
      <c r="E54" s="228" t="s">
        <v>36</v>
      </c>
      <c r="F54" s="206">
        <v>20.56</v>
      </c>
      <c r="G54" s="206">
        <f t="shared" si="10"/>
        <v>138.74</v>
      </c>
      <c r="H54" s="237">
        <f t="shared" si="11"/>
        <v>177.82</v>
      </c>
      <c r="I54" s="295">
        <f>TRUNC((F54*H54),2)</f>
        <v>3655.97</v>
      </c>
      <c r="J54" s="296">
        <f>I54/I81</f>
        <v>1.8488551543101254E-3</v>
      </c>
      <c r="K54" s="297">
        <v>138.74</v>
      </c>
      <c r="L54" s="298">
        <f t="shared" si="12"/>
        <v>177.82</v>
      </c>
      <c r="M54" s="275"/>
      <c r="N54" s="276"/>
    </row>
    <row r="55" spans="1:15" s="156" customFormat="1" ht="63.75">
      <c r="A55" s="233" t="s">
        <v>229</v>
      </c>
      <c r="B55" s="194" t="s">
        <v>103</v>
      </c>
      <c r="C55" s="193" t="s">
        <v>104</v>
      </c>
      <c r="D55" s="238"/>
      <c r="E55" s="230" t="s">
        <v>55</v>
      </c>
      <c r="F55" s="196">
        <v>54.06</v>
      </c>
      <c r="G55" s="196">
        <f t="shared" si="10"/>
        <v>92.6</v>
      </c>
      <c r="H55" s="197">
        <f t="shared" si="11"/>
        <v>118.68</v>
      </c>
      <c r="I55" s="299">
        <f>TRUNC((F55*H55),2)</f>
        <v>6415.84</v>
      </c>
      <c r="J55" s="300">
        <f>I55/I81</f>
        <v>3.2445449096215437E-3</v>
      </c>
      <c r="K55" s="294">
        <v>92.6</v>
      </c>
      <c r="L55" s="271">
        <f t="shared" si="12"/>
        <v>118.68</v>
      </c>
      <c r="M55" s="275"/>
      <c r="N55" s="276"/>
    </row>
    <row r="56" spans="1:15" s="155" customFormat="1" ht="15.75" customHeight="1">
      <c r="A56" s="346" t="s">
        <v>105</v>
      </c>
      <c r="B56" s="347"/>
      <c r="C56" s="347"/>
      <c r="D56" s="347"/>
      <c r="E56" s="347"/>
      <c r="F56" s="347"/>
      <c r="G56" s="347"/>
      <c r="H56" s="199"/>
      <c r="I56" s="277">
        <f>I53+I54+I55</f>
        <v>16974.21</v>
      </c>
      <c r="J56" s="278">
        <f>I56/I81</f>
        <v>8.5840025079096573E-3</v>
      </c>
      <c r="K56" s="265"/>
      <c r="L56" s="148"/>
      <c r="M56" s="254"/>
      <c r="N56" s="255"/>
    </row>
    <row r="57" spans="1:15" s="155" customFormat="1" ht="7.5" customHeight="1">
      <c r="A57" s="222"/>
      <c r="B57" s="223"/>
      <c r="C57" s="223"/>
      <c r="D57" s="223"/>
      <c r="E57" s="326"/>
      <c r="F57" s="222"/>
      <c r="G57" s="223"/>
      <c r="H57" s="223"/>
      <c r="I57" s="291"/>
      <c r="J57" s="292"/>
      <c r="K57" s="265"/>
      <c r="L57" s="148"/>
      <c r="M57" s="254"/>
      <c r="N57" s="255"/>
    </row>
    <row r="58" spans="1:15" s="155" customFormat="1" ht="15.75" customHeight="1">
      <c r="A58" s="239">
        <v>6</v>
      </c>
      <c r="B58" s="240"/>
      <c r="C58" s="355" t="s">
        <v>106</v>
      </c>
      <c r="D58" s="356"/>
      <c r="E58" s="356"/>
      <c r="F58" s="356"/>
      <c r="G58" s="356"/>
      <c r="H58" s="356"/>
      <c r="I58" s="357"/>
      <c r="J58" s="200"/>
      <c r="K58" s="266"/>
      <c r="L58" s="271">
        <f t="shared" si="12"/>
        <v>0</v>
      </c>
      <c r="M58" s="254"/>
      <c r="N58" s="255"/>
      <c r="O58" s="254"/>
    </row>
    <row r="59" spans="1:15" s="158" customFormat="1" ht="25.5">
      <c r="A59" s="241" t="s">
        <v>107</v>
      </c>
      <c r="B59" s="226">
        <v>98504</v>
      </c>
      <c r="C59" s="213" t="s">
        <v>108</v>
      </c>
      <c r="D59" s="224"/>
      <c r="E59" s="235" t="s">
        <v>55</v>
      </c>
      <c r="F59" s="189">
        <v>464.38</v>
      </c>
      <c r="G59" s="242">
        <f t="shared" ref="G59:G62" si="13">K59</f>
        <v>6.18</v>
      </c>
      <c r="H59" s="243">
        <f t="shared" ref="H59:H62" si="14">L59</f>
        <v>7.92</v>
      </c>
      <c r="I59" s="285">
        <f>TRUNC((F59*H59),2)</f>
        <v>3677.88</v>
      </c>
      <c r="J59" s="286">
        <f>I59/I81</f>
        <v>1.8599352278421662E-3</v>
      </c>
      <c r="K59" s="301">
        <v>6.18</v>
      </c>
      <c r="L59" s="302">
        <f t="shared" ref="L59:L60" si="15">TRUNC(K59*$L$20,2)</f>
        <v>7.92</v>
      </c>
      <c r="M59" s="303"/>
      <c r="N59" s="303"/>
    </row>
    <row r="60" spans="1:15" s="158" customFormat="1" ht="25.5">
      <c r="A60" s="241" t="s">
        <v>109</v>
      </c>
      <c r="B60" s="226">
        <v>3324</v>
      </c>
      <c r="C60" s="203" t="s">
        <v>110</v>
      </c>
      <c r="D60" s="227"/>
      <c r="E60" s="228" t="s">
        <v>55</v>
      </c>
      <c r="F60" s="206">
        <v>464.38</v>
      </c>
      <c r="G60" s="244">
        <f t="shared" si="13"/>
        <v>3.42</v>
      </c>
      <c r="H60" s="245">
        <f t="shared" si="14"/>
        <v>4.38</v>
      </c>
      <c r="I60" s="287">
        <f>TRUNC((F60*H60),2)</f>
        <v>2033.98</v>
      </c>
      <c r="J60" s="288">
        <f>I60/I81</f>
        <v>1.0286010024053013E-3</v>
      </c>
      <c r="K60" s="301">
        <v>3.42</v>
      </c>
      <c r="L60" s="302">
        <f t="shared" si="15"/>
        <v>4.38</v>
      </c>
      <c r="M60" s="303"/>
      <c r="N60" s="303"/>
    </row>
    <row r="61" spans="1:15" s="159" customFormat="1" ht="39" customHeight="1" thickBot="1">
      <c r="A61" s="246" t="s">
        <v>111</v>
      </c>
      <c r="B61" s="226">
        <v>98511</v>
      </c>
      <c r="C61" s="219" t="s">
        <v>112</v>
      </c>
      <c r="D61" s="247"/>
      <c r="E61" s="230" t="s">
        <v>79</v>
      </c>
      <c r="F61" s="196">
        <v>10</v>
      </c>
      <c r="G61" s="220">
        <f t="shared" si="13"/>
        <v>105.75</v>
      </c>
      <c r="H61" s="221">
        <f t="shared" si="14"/>
        <v>135.53</v>
      </c>
      <c r="I61" s="289">
        <f>TRUNC((F61*H61),2)</f>
        <v>1355.3</v>
      </c>
      <c r="J61" s="290">
        <f>I61/I81</f>
        <v>6.8538674842422479E-4</v>
      </c>
      <c r="K61" s="304">
        <v>105.75</v>
      </c>
      <c r="L61" s="282">
        <f t="shared" ref="L61:L62" si="16">TRUNC(K61*$L$20,2)</f>
        <v>135.53</v>
      </c>
      <c r="M61" s="305"/>
      <c r="N61" s="305"/>
    </row>
    <row r="62" spans="1:15" s="156" customFormat="1" ht="51.75" thickBot="1">
      <c r="A62" s="246" t="s">
        <v>230</v>
      </c>
      <c r="B62" s="226" t="s">
        <v>88</v>
      </c>
      <c r="C62" s="203" t="s">
        <v>89</v>
      </c>
      <c r="D62" s="227"/>
      <c r="E62" s="228" t="s">
        <v>70</v>
      </c>
      <c r="F62" s="206">
        <v>132.68</v>
      </c>
      <c r="G62" s="217">
        <f t="shared" si="13"/>
        <v>31.5</v>
      </c>
      <c r="H62" s="218">
        <f t="shared" si="14"/>
        <v>40.369999999999997</v>
      </c>
      <c r="I62" s="287">
        <f t="shared" ref="I62" si="17">TRUNC((F62*H62),2)</f>
        <v>5356.29</v>
      </c>
      <c r="J62" s="290">
        <f>I62/I81</f>
        <v>2.7087214540818939E-3</v>
      </c>
      <c r="K62" s="274">
        <v>31.5</v>
      </c>
      <c r="L62" s="271">
        <f t="shared" si="16"/>
        <v>40.369999999999997</v>
      </c>
      <c r="M62" s="275"/>
      <c r="N62" s="276"/>
    </row>
    <row r="63" spans="1:15" s="155" customFormat="1" ht="15.75" customHeight="1" thickBot="1">
      <c r="A63" s="346" t="s">
        <v>113</v>
      </c>
      <c r="B63" s="347"/>
      <c r="C63" s="347"/>
      <c r="D63" s="347"/>
      <c r="E63" s="347"/>
      <c r="F63" s="347"/>
      <c r="G63" s="347"/>
      <c r="H63" s="199"/>
      <c r="I63" s="277">
        <f>I59+I61+I60+I62</f>
        <v>12423.45</v>
      </c>
      <c r="J63" s="278">
        <f>I63/I81</f>
        <v>6.2826444327535869E-3</v>
      </c>
      <c r="K63" s="265"/>
      <c r="L63" s="148"/>
      <c r="M63" s="254"/>
      <c r="N63" s="255"/>
    </row>
    <row r="64" spans="1:15" s="155" customFormat="1" ht="7.5" customHeight="1">
      <c r="A64" s="222"/>
      <c r="B64" s="223"/>
      <c r="C64" s="223"/>
      <c r="D64" s="223"/>
      <c r="E64" s="326"/>
      <c r="F64" s="222"/>
      <c r="G64" s="223"/>
      <c r="H64" s="223"/>
      <c r="I64" s="291"/>
      <c r="J64" s="292"/>
      <c r="K64" s="265"/>
      <c r="L64" s="148"/>
      <c r="M64" s="254"/>
      <c r="N64" s="255"/>
    </row>
    <row r="65" spans="1:15" s="155" customFormat="1" ht="15.75" customHeight="1">
      <c r="A65" s="239">
        <v>7</v>
      </c>
      <c r="B65" s="240"/>
      <c r="C65" s="355" t="s">
        <v>114</v>
      </c>
      <c r="D65" s="355"/>
      <c r="E65" s="355"/>
      <c r="F65" s="355"/>
      <c r="G65" s="355"/>
      <c r="H65" s="355"/>
      <c r="I65" s="358"/>
      <c r="J65" s="200"/>
      <c r="K65" s="266"/>
      <c r="L65" s="271">
        <f t="shared" ref="L65" si="18">TRUNC(K65*$L$20,2)</f>
        <v>0</v>
      </c>
      <c r="M65" s="254"/>
      <c r="N65" s="255"/>
      <c r="O65" s="254"/>
    </row>
    <row r="66" spans="1:15" s="158" customFormat="1" ht="76.5">
      <c r="A66" s="241" t="s">
        <v>115</v>
      </c>
      <c r="B66" s="188" t="s">
        <v>116</v>
      </c>
      <c r="C66" s="328" t="s">
        <v>117</v>
      </c>
      <c r="D66" s="224"/>
      <c r="E66" s="235" t="s">
        <v>36</v>
      </c>
      <c r="F66" s="189">
        <v>1019.3</v>
      </c>
      <c r="G66" s="242">
        <f t="shared" ref="G66:G78" si="19">K66</f>
        <v>7.91</v>
      </c>
      <c r="H66" s="243">
        <f t="shared" ref="H66:H78" si="20">L66</f>
        <v>10.130000000000001</v>
      </c>
      <c r="I66" s="285">
        <f t="shared" ref="I66:I78" si="21">TRUNC((F66*H66),2)</f>
        <v>10325.5</v>
      </c>
      <c r="J66" s="286">
        <f>I66/I81</f>
        <v>5.2216932567360234E-3</v>
      </c>
      <c r="K66" s="301">
        <v>7.91</v>
      </c>
      <c r="L66" s="302">
        <f t="shared" ref="L66:L78" si="22">TRUNC(K66*$L$20,2)</f>
        <v>10.130000000000001</v>
      </c>
      <c r="M66" s="303"/>
      <c r="N66" s="303"/>
    </row>
    <row r="67" spans="1:15" s="158" customFormat="1" ht="47.25" customHeight="1">
      <c r="A67" s="241" t="s">
        <v>118</v>
      </c>
      <c r="B67" s="205" t="s">
        <v>119</v>
      </c>
      <c r="C67" s="203" t="s">
        <v>120</v>
      </c>
      <c r="D67" s="227"/>
      <c r="E67" s="228" t="s">
        <v>36</v>
      </c>
      <c r="F67" s="206">
        <v>179.87</v>
      </c>
      <c r="G67" s="244">
        <f t="shared" si="19"/>
        <v>53.92</v>
      </c>
      <c r="H67" s="245">
        <f t="shared" si="20"/>
        <v>69.099999999999994</v>
      </c>
      <c r="I67" s="287">
        <f t="shared" si="21"/>
        <v>12429.01</v>
      </c>
      <c r="J67" s="288">
        <f>I67/I81</f>
        <v>6.2854561720889646E-3</v>
      </c>
      <c r="K67" s="301">
        <v>53.92</v>
      </c>
      <c r="L67" s="302">
        <f t="shared" si="22"/>
        <v>69.099999999999994</v>
      </c>
      <c r="M67" s="303"/>
      <c r="N67" s="303"/>
    </row>
    <row r="68" spans="1:15" s="158" customFormat="1" ht="25.5">
      <c r="A68" s="241" t="s">
        <v>121</v>
      </c>
      <c r="B68" s="205" t="s">
        <v>122</v>
      </c>
      <c r="C68" s="203" t="s">
        <v>123</v>
      </c>
      <c r="D68" s="227"/>
      <c r="E68" s="228" t="s">
        <v>36</v>
      </c>
      <c r="F68" s="206">
        <v>232.86</v>
      </c>
      <c r="G68" s="244">
        <f t="shared" si="19"/>
        <v>32.69</v>
      </c>
      <c r="H68" s="245">
        <f t="shared" si="20"/>
        <v>41.89</v>
      </c>
      <c r="I68" s="287">
        <f t="shared" si="21"/>
        <v>9754.5</v>
      </c>
      <c r="J68" s="288">
        <f>I68/I81</f>
        <v>4.9329336954947985E-3</v>
      </c>
      <c r="K68" s="301">
        <v>32.69</v>
      </c>
      <c r="L68" s="302">
        <f t="shared" si="22"/>
        <v>41.89</v>
      </c>
      <c r="M68" s="303"/>
      <c r="N68" s="303"/>
    </row>
    <row r="69" spans="1:15" s="158" customFormat="1" ht="38.25">
      <c r="A69" s="241" t="s">
        <v>124</v>
      </c>
      <c r="B69" s="205" t="s">
        <v>125</v>
      </c>
      <c r="C69" s="203" t="s">
        <v>126</v>
      </c>
      <c r="D69" s="227"/>
      <c r="E69" s="228" t="s">
        <v>36</v>
      </c>
      <c r="F69" s="206">
        <v>918.38</v>
      </c>
      <c r="G69" s="244">
        <f t="shared" si="19"/>
        <v>3.03</v>
      </c>
      <c r="H69" s="245">
        <f t="shared" si="20"/>
        <v>3.88</v>
      </c>
      <c r="I69" s="287">
        <f t="shared" si="21"/>
        <v>3563.31</v>
      </c>
      <c r="J69" s="288">
        <f>I69/I81</f>
        <v>1.8019962034439049E-3</v>
      </c>
      <c r="K69" s="301">
        <v>3.03</v>
      </c>
      <c r="L69" s="302">
        <f t="shared" si="22"/>
        <v>3.88</v>
      </c>
      <c r="M69" s="303"/>
      <c r="N69" s="303"/>
    </row>
    <row r="70" spans="1:15" s="158" customFormat="1" ht="31.5" customHeight="1">
      <c r="A70" s="241" t="s">
        <v>127</v>
      </c>
      <c r="B70" s="205" t="s">
        <v>128</v>
      </c>
      <c r="C70" s="203" t="s">
        <v>129</v>
      </c>
      <c r="D70" s="227"/>
      <c r="E70" s="228" t="s">
        <v>36</v>
      </c>
      <c r="F70" s="206">
        <v>162.07</v>
      </c>
      <c r="G70" s="244">
        <f t="shared" si="19"/>
        <v>22.92</v>
      </c>
      <c r="H70" s="245">
        <f t="shared" si="20"/>
        <v>29.37</v>
      </c>
      <c r="I70" s="287">
        <f t="shared" si="21"/>
        <v>4759.99</v>
      </c>
      <c r="J70" s="288">
        <f>I70/I81</f>
        <v>2.4071674674476687E-3</v>
      </c>
      <c r="K70" s="301">
        <v>22.92</v>
      </c>
      <c r="L70" s="302">
        <f t="shared" si="22"/>
        <v>29.37</v>
      </c>
      <c r="M70" s="303"/>
      <c r="N70" s="303"/>
    </row>
    <row r="71" spans="1:15" s="158" customFormat="1" ht="56.25" customHeight="1">
      <c r="A71" s="241" t="s">
        <v>130</v>
      </c>
      <c r="B71" s="205" t="s">
        <v>131</v>
      </c>
      <c r="C71" s="203" t="s">
        <v>132</v>
      </c>
      <c r="D71" s="227"/>
      <c r="E71" s="228" t="s">
        <v>36</v>
      </c>
      <c r="F71" s="206">
        <v>179.87</v>
      </c>
      <c r="G71" s="244">
        <f t="shared" si="19"/>
        <v>1.65</v>
      </c>
      <c r="H71" s="245">
        <f t="shared" si="20"/>
        <v>2.11</v>
      </c>
      <c r="I71" s="287">
        <f t="shared" si="21"/>
        <v>379.52</v>
      </c>
      <c r="J71" s="288">
        <f>I71/I81</f>
        <v>1.9192649506527098E-4</v>
      </c>
      <c r="K71" s="301">
        <v>1.65</v>
      </c>
      <c r="L71" s="302">
        <f t="shared" si="22"/>
        <v>2.11</v>
      </c>
      <c r="M71" s="303"/>
      <c r="N71" s="303"/>
    </row>
    <row r="72" spans="1:15" s="158" customFormat="1" ht="51" customHeight="1">
      <c r="A72" s="241" t="s">
        <v>133</v>
      </c>
      <c r="B72" s="306">
        <v>97915</v>
      </c>
      <c r="C72" s="203" t="s">
        <v>42</v>
      </c>
      <c r="D72" s="209" t="s">
        <v>225</v>
      </c>
      <c r="E72" s="228" t="s">
        <v>43</v>
      </c>
      <c r="F72" s="206">
        <v>222.6</v>
      </c>
      <c r="G72" s="244">
        <f t="shared" si="19"/>
        <v>1.1299999999999999</v>
      </c>
      <c r="H72" s="245">
        <f t="shared" si="20"/>
        <v>1.44</v>
      </c>
      <c r="I72" s="287">
        <f t="shared" si="21"/>
        <v>320.54000000000002</v>
      </c>
      <c r="J72" s="288">
        <f>I72/I81</f>
        <v>1.6209980693566075E-4</v>
      </c>
      <c r="K72" s="301">
        <v>1.1299999999999999</v>
      </c>
      <c r="L72" s="302">
        <f t="shared" si="22"/>
        <v>1.44</v>
      </c>
      <c r="M72" s="303"/>
      <c r="N72" s="303"/>
    </row>
    <row r="73" spans="1:15" s="158" customFormat="1" ht="41.25" customHeight="1">
      <c r="A73" s="241" t="s">
        <v>134</v>
      </c>
      <c r="B73" s="205" t="s">
        <v>135</v>
      </c>
      <c r="C73" s="203" t="s">
        <v>136</v>
      </c>
      <c r="D73" s="227"/>
      <c r="E73" s="228" t="s">
        <v>137</v>
      </c>
      <c r="F73" s="206">
        <v>149.29</v>
      </c>
      <c r="G73" s="244">
        <f t="shared" si="19"/>
        <v>71.180000000000007</v>
      </c>
      <c r="H73" s="245">
        <f t="shared" si="20"/>
        <v>91.23</v>
      </c>
      <c r="I73" s="287">
        <f t="shared" si="21"/>
        <v>13619.72</v>
      </c>
      <c r="J73" s="288">
        <f>I73/I81</f>
        <v>6.8876083562667912E-3</v>
      </c>
      <c r="K73" s="301">
        <v>71.180000000000007</v>
      </c>
      <c r="L73" s="302">
        <f t="shared" si="22"/>
        <v>91.23</v>
      </c>
      <c r="M73" s="303"/>
      <c r="N73" s="303"/>
    </row>
    <row r="74" spans="1:15" s="158" customFormat="1" ht="63" customHeight="1">
      <c r="A74" s="241" t="s">
        <v>138</v>
      </c>
      <c r="B74" s="205" t="s">
        <v>139</v>
      </c>
      <c r="C74" s="216" t="s">
        <v>140</v>
      </c>
      <c r="D74" s="227"/>
      <c r="E74" s="228" t="s">
        <v>70</v>
      </c>
      <c r="F74" s="206">
        <v>149.29</v>
      </c>
      <c r="G74" s="244">
        <f t="shared" si="19"/>
        <v>37.700000000000003</v>
      </c>
      <c r="H74" s="245">
        <f t="shared" si="20"/>
        <v>48.32</v>
      </c>
      <c r="I74" s="287">
        <f t="shared" si="21"/>
        <v>7213.69</v>
      </c>
      <c r="J74" s="288">
        <f>I74/I81</f>
        <v>3.6480244471632449E-3</v>
      </c>
      <c r="K74" s="301">
        <v>37.700000000000003</v>
      </c>
      <c r="L74" s="302">
        <f t="shared" si="22"/>
        <v>48.32</v>
      </c>
      <c r="M74" s="303"/>
      <c r="N74" s="303"/>
    </row>
    <row r="75" spans="1:15" s="158" customFormat="1" ht="63.75">
      <c r="A75" s="241" t="s">
        <v>141</v>
      </c>
      <c r="B75" s="205" t="s">
        <v>142</v>
      </c>
      <c r="C75" s="203" t="s">
        <v>143</v>
      </c>
      <c r="D75" s="227"/>
      <c r="E75" s="228" t="s">
        <v>70</v>
      </c>
      <c r="F75" s="206">
        <v>219.74</v>
      </c>
      <c r="G75" s="244">
        <f t="shared" si="19"/>
        <v>54.5</v>
      </c>
      <c r="H75" s="245">
        <f t="shared" si="20"/>
        <v>69.849999999999994</v>
      </c>
      <c r="I75" s="287">
        <f t="shared" si="21"/>
        <v>15348.83</v>
      </c>
      <c r="J75" s="288">
        <f>I75/I81</f>
        <v>7.7620340041438746E-3</v>
      </c>
      <c r="K75" s="301">
        <v>54.5</v>
      </c>
      <c r="L75" s="302">
        <f t="shared" si="22"/>
        <v>69.849999999999994</v>
      </c>
      <c r="M75" s="303"/>
      <c r="N75" s="303"/>
    </row>
    <row r="76" spans="1:15" s="158" customFormat="1" ht="43.5" customHeight="1">
      <c r="A76" s="241" t="s">
        <v>144</v>
      </c>
      <c r="B76" s="205" t="s">
        <v>145</v>
      </c>
      <c r="C76" s="203" t="s">
        <v>146</v>
      </c>
      <c r="D76" s="227"/>
      <c r="E76" s="228" t="s">
        <v>137</v>
      </c>
      <c r="F76" s="206">
        <v>219.74</v>
      </c>
      <c r="G76" s="244">
        <f t="shared" si="19"/>
        <v>133.43</v>
      </c>
      <c r="H76" s="245">
        <f t="shared" si="20"/>
        <v>171.01</v>
      </c>
      <c r="I76" s="287">
        <f t="shared" si="21"/>
        <v>37577.730000000003</v>
      </c>
      <c r="J76" s="288">
        <f>I76/I81</f>
        <v>1.9003377981158007E-2</v>
      </c>
      <c r="K76" s="301">
        <v>133.43</v>
      </c>
      <c r="L76" s="302">
        <f t="shared" si="22"/>
        <v>171.01</v>
      </c>
      <c r="M76" s="303"/>
      <c r="N76" s="303"/>
    </row>
    <row r="77" spans="1:15" s="158" customFormat="1" ht="54" customHeight="1">
      <c r="A77" s="241" t="s">
        <v>147</v>
      </c>
      <c r="B77" s="205" t="s">
        <v>148</v>
      </c>
      <c r="C77" s="203" t="s">
        <v>149</v>
      </c>
      <c r="D77" s="227"/>
      <c r="E77" s="228" t="s">
        <v>79</v>
      </c>
      <c r="F77" s="206">
        <v>3</v>
      </c>
      <c r="G77" s="244">
        <f t="shared" si="19"/>
        <v>1258.3399999999999</v>
      </c>
      <c r="H77" s="245">
        <f t="shared" si="20"/>
        <v>1612.81</v>
      </c>
      <c r="I77" s="287">
        <f t="shared" si="21"/>
        <v>4838.43</v>
      </c>
      <c r="J77" s="288">
        <f>I77/I81</f>
        <v>2.4468352432511047E-3</v>
      </c>
      <c r="K77" s="301">
        <v>1258.3399999999999</v>
      </c>
      <c r="L77" s="302">
        <f t="shared" si="22"/>
        <v>1612.81</v>
      </c>
      <c r="M77" s="303"/>
      <c r="N77" s="303"/>
    </row>
    <row r="78" spans="1:15" s="158" customFormat="1" ht="51">
      <c r="A78" s="246" t="s">
        <v>150</v>
      </c>
      <c r="B78" s="195" t="s">
        <v>151</v>
      </c>
      <c r="C78" s="193" t="s">
        <v>152</v>
      </c>
      <c r="D78" s="229"/>
      <c r="E78" s="307" t="s">
        <v>79</v>
      </c>
      <c r="F78" s="196">
        <v>10</v>
      </c>
      <c r="G78" s="308">
        <f t="shared" si="19"/>
        <v>685.97</v>
      </c>
      <c r="H78" s="309">
        <f t="shared" si="20"/>
        <v>879.2</v>
      </c>
      <c r="I78" s="317">
        <f t="shared" si="21"/>
        <v>8792</v>
      </c>
      <c r="J78" s="318">
        <f>I78/I81</f>
        <v>4.4461892511958858E-3</v>
      </c>
      <c r="K78" s="301">
        <v>685.97</v>
      </c>
      <c r="L78" s="302">
        <f t="shared" si="22"/>
        <v>879.2</v>
      </c>
      <c r="M78" s="303"/>
      <c r="N78" s="303"/>
    </row>
    <row r="79" spans="1:15" s="156" customFormat="1" ht="15" customHeight="1">
      <c r="A79" s="346" t="s">
        <v>153</v>
      </c>
      <c r="B79" s="347"/>
      <c r="C79" s="347"/>
      <c r="D79" s="347"/>
      <c r="E79" s="347"/>
      <c r="F79" s="347"/>
      <c r="G79" s="348"/>
      <c r="H79" s="198"/>
      <c r="I79" s="277">
        <f>I66+I67+I68+I69+I70+I71+I72+I73+I74+I75+I76+I77+I78</f>
        <v>128922.76999999999</v>
      </c>
      <c r="J79" s="278">
        <f>I79/I81</f>
        <v>6.5197342380391196E-2</v>
      </c>
      <c r="K79" s="293"/>
      <c r="L79" s="271">
        <f t="shared" ref="L79" si="23">TRUNC(K79*$L$20,2)</f>
        <v>0</v>
      </c>
      <c r="M79" s="275"/>
      <c r="N79" s="276"/>
    </row>
    <row r="80" spans="1:15" s="159" customFormat="1" ht="9" customHeight="1">
      <c r="A80" s="180"/>
      <c r="B80" s="181"/>
      <c r="C80" s="181"/>
      <c r="D80" s="181"/>
      <c r="E80" s="325"/>
      <c r="F80" s="180"/>
      <c r="G80" s="181"/>
      <c r="H80" s="181"/>
      <c r="I80" s="264"/>
      <c r="J80" s="279"/>
      <c r="K80" s="319"/>
      <c r="L80" s="282"/>
      <c r="M80" s="305"/>
      <c r="N80" s="305"/>
    </row>
    <row r="81" spans="1:14" s="156" customFormat="1" ht="17.25" customHeight="1">
      <c r="A81" s="349" t="s">
        <v>154</v>
      </c>
      <c r="B81" s="350"/>
      <c r="C81" s="350"/>
      <c r="D81" s="350"/>
      <c r="E81" s="350"/>
      <c r="F81" s="350"/>
      <c r="G81" s="351"/>
      <c r="H81" s="310"/>
      <c r="I81" s="320">
        <f>I23+I29+I40+I50+I56+I63+I79</f>
        <v>1977423.7000000004</v>
      </c>
      <c r="J81" s="321">
        <f>J79+J63+J56+J50+J40+J29+J23</f>
        <v>0.99999999999999989</v>
      </c>
      <c r="K81" s="293"/>
      <c r="L81" s="271"/>
      <c r="M81" s="275"/>
      <c r="N81" s="276"/>
    </row>
    <row r="82" spans="1:14" s="159" customFormat="1" ht="19.5" customHeight="1">
      <c r="A82" s="311"/>
      <c r="B82" s="311"/>
      <c r="C82" s="311"/>
      <c r="D82" s="311"/>
      <c r="E82" s="329"/>
      <c r="F82" s="311"/>
      <c r="G82" s="311"/>
      <c r="H82" s="311"/>
      <c r="I82" s="322"/>
      <c r="J82" s="322"/>
      <c r="K82" s="319"/>
      <c r="L82" s="282"/>
      <c r="M82" s="305"/>
      <c r="N82" s="305"/>
    </row>
    <row r="83" spans="1:14" s="159" customFormat="1" ht="19.5" customHeight="1">
      <c r="A83" s="311"/>
      <c r="B83" s="311"/>
      <c r="C83" s="311"/>
      <c r="D83" s="311"/>
      <c r="E83" s="329"/>
      <c r="F83" s="311"/>
      <c r="G83" s="311"/>
      <c r="H83" s="311"/>
      <c r="I83" s="322"/>
      <c r="J83" s="322"/>
      <c r="K83" s="319"/>
      <c r="L83" s="282"/>
      <c r="M83" s="305"/>
      <c r="N83" s="305"/>
    </row>
    <row r="84" spans="1:14" s="159" customFormat="1" ht="19.5" customHeight="1">
      <c r="A84" s="311"/>
      <c r="B84" s="311"/>
      <c r="C84" s="311"/>
      <c r="D84" s="311"/>
      <c r="E84" s="329"/>
      <c r="F84" s="311"/>
      <c r="G84" s="311"/>
      <c r="H84" s="311"/>
      <c r="I84" s="322"/>
      <c r="J84" s="322"/>
      <c r="K84" s="319"/>
      <c r="L84" s="282"/>
      <c r="M84" s="305"/>
      <c r="N84" s="305"/>
    </row>
    <row r="85" spans="1:14" s="159" customFormat="1" ht="19.5" customHeight="1">
      <c r="A85" s="311"/>
      <c r="B85" s="311"/>
      <c r="C85" s="311"/>
      <c r="D85" s="311"/>
      <c r="E85" s="329"/>
      <c r="F85" s="311"/>
      <c r="G85" s="311"/>
      <c r="H85" s="311"/>
      <c r="I85" s="322"/>
      <c r="J85" s="322"/>
      <c r="K85" s="319"/>
      <c r="L85" s="282"/>
      <c r="M85" s="305"/>
      <c r="N85" s="305"/>
    </row>
    <row r="86" spans="1:14" s="159" customFormat="1" ht="19.5" customHeight="1">
      <c r="A86" s="311"/>
      <c r="B86" s="311"/>
      <c r="C86" s="311"/>
      <c r="D86" s="311"/>
      <c r="E86" s="329"/>
      <c r="F86" s="311"/>
      <c r="G86" s="311"/>
      <c r="H86" s="311"/>
      <c r="I86" s="322"/>
      <c r="J86" s="322"/>
      <c r="K86" s="319"/>
      <c r="L86" s="282"/>
      <c r="M86" s="305"/>
      <c r="N86" s="305"/>
    </row>
    <row r="87" spans="1:14" s="155" customFormat="1" ht="15">
      <c r="A87" s="352" t="s">
        <v>155</v>
      </c>
      <c r="B87" s="353"/>
      <c r="C87" s="353"/>
      <c r="D87" s="353"/>
      <c r="E87" s="353"/>
      <c r="F87" s="353"/>
      <c r="G87" s="353"/>
      <c r="H87" s="353"/>
      <c r="I87" s="353"/>
      <c r="J87" s="151"/>
      <c r="K87" s="253"/>
      <c r="L87" s="148"/>
      <c r="M87" s="254"/>
      <c r="N87" s="255"/>
    </row>
    <row r="88" spans="1:14" s="155" customFormat="1" ht="15">
      <c r="A88" s="354" t="s">
        <v>156</v>
      </c>
      <c r="B88" s="354"/>
      <c r="C88" s="354"/>
      <c r="D88" s="354"/>
      <c r="E88" s="354"/>
      <c r="F88" s="354"/>
      <c r="G88" s="354"/>
      <c r="H88" s="354"/>
      <c r="I88" s="354"/>
      <c r="J88" s="151"/>
      <c r="K88" s="312"/>
      <c r="L88" s="312"/>
      <c r="M88" s="312"/>
      <c r="N88" s="255"/>
    </row>
    <row r="89" spans="1:14" s="155" customFormat="1" ht="12">
      <c r="B89" s="312"/>
      <c r="C89" s="312"/>
      <c r="D89" s="312"/>
      <c r="E89" s="113"/>
      <c r="F89" s="312"/>
      <c r="G89" s="312"/>
      <c r="H89" s="312"/>
      <c r="I89" s="312"/>
      <c r="J89" s="312"/>
      <c r="K89" s="312"/>
      <c r="L89" s="312"/>
      <c r="M89" s="312"/>
      <c r="N89" s="255"/>
    </row>
    <row r="90" spans="1:14" s="155" customFormat="1">
      <c r="B90" s="172"/>
      <c r="C90" s="313"/>
      <c r="E90" s="324"/>
      <c r="F90" s="165"/>
      <c r="G90" s="314"/>
      <c r="H90" s="314"/>
      <c r="I90" s="148"/>
      <c r="J90" s="148"/>
      <c r="K90" s="253"/>
      <c r="L90" s="148"/>
      <c r="M90" s="254"/>
      <c r="N90" s="255"/>
    </row>
    <row r="91" spans="1:14" s="155" customFormat="1">
      <c r="A91" s="171"/>
      <c r="B91" s="172"/>
      <c r="E91" s="324"/>
      <c r="F91" s="165"/>
      <c r="G91" s="314"/>
      <c r="H91" s="314"/>
      <c r="I91" s="148"/>
      <c r="J91" s="148"/>
      <c r="K91" s="253"/>
      <c r="L91" s="148"/>
      <c r="M91" s="254"/>
      <c r="N91" s="255"/>
    </row>
    <row r="92" spans="1:14" s="155" customFormat="1">
      <c r="A92" s="171"/>
      <c r="B92" s="172"/>
      <c r="E92" s="324"/>
      <c r="F92" s="173"/>
      <c r="G92" s="314"/>
      <c r="H92" s="314"/>
      <c r="I92" s="148"/>
      <c r="J92" s="148"/>
      <c r="K92" s="253"/>
      <c r="L92" s="148"/>
      <c r="M92" s="254"/>
      <c r="N92" s="255"/>
    </row>
    <row r="93" spans="1:14" s="155" customFormat="1">
      <c r="A93" s="161"/>
      <c r="B93" s="172"/>
      <c r="C93" s="163"/>
      <c r="D93" s="163"/>
      <c r="E93" s="330"/>
      <c r="F93" s="165"/>
      <c r="G93" s="166"/>
      <c r="H93" s="166"/>
      <c r="I93" s="167"/>
      <c r="J93" s="167"/>
      <c r="K93" s="168"/>
      <c r="L93" s="148"/>
      <c r="M93" s="254"/>
      <c r="N93" s="255"/>
    </row>
    <row r="94" spans="1:14" s="155" customFormat="1">
      <c r="A94" s="161"/>
      <c r="B94" s="172"/>
      <c r="C94" s="163"/>
      <c r="D94" s="163"/>
      <c r="E94" s="330"/>
      <c r="F94" s="165"/>
      <c r="G94" s="166"/>
      <c r="H94" s="166"/>
      <c r="I94" s="167"/>
      <c r="J94" s="167"/>
      <c r="K94" s="168"/>
      <c r="L94" s="148"/>
      <c r="M94" s="254"/>
      <c r="N94" s="255"/>
    </row>
    <row r="95" spans="1:14" s="155" customFormat="1">
      <c r="A95" s="161"/>
      <c r="B95" s="162"/>
      <c r="C95" s="163"/>
      <c r="D95" s="163"/>
      <c r="E95" s="330"/>
      <c r="F95" s="165"/>
      <c r="G95" s="166"/>
      <c r="H95" s="166"/>
      <c r="I95" s="167"/>
      <c r="J95" s="167"/>
      <c r="K95" s="168"/>
      <c r="L95" s="148"/>
      <c r="M95" s="254"/>
      <c r="N95" s="255"/>
    </row>
    <row r="96" spans="1:14" s="155" customFormat="1">
      <c r="A96" s="161"/>
      <c r="B96" s="162"/>
      <c r="C96" s="163"/>
      <c r="D96" s="163"/>
      <c r="E96" s="330"/>
      <c r="F96" s="165"/>
      <c r="G96" s="166"/>
      <c r="H96" s="166"/>
      <c r="I96" s="167"/>
      <c r="J96" s="167"/>
      <c r="K96" s="168"/>
      <c r="L96" s="148"/>
      <c r="M96" s="254"/>
      <c r="N96" s="255"/>
    </row>
    <row r="97" spans="1:16">
      <c r="E97" s="330"/>
    </row>
    <row r="98" spans="1:16">
      <c r="E98" s="330"/>
    </row>
    <row r="99" spans="1:16">
      <c r="E99" s="330"/>
    </row>
    <row r="100" spans="1:16">
      <c r="E100" s="330"/>
    </row>
    <row r="101" spans="1:16">
      <c r="E101" s="330"/>
    </row>
    <row r="102" spans="1:16">
      <c r="E102" s="330"/>
    </row>
    <row r="103" spans="1:16">
      <c r="E103" s="330"/>
    </row>
    <row r="104" spans="1:16">
      <c r="E104" s="330"/>
    </row>
    <row r="105" spans="1:16">
      <c r="E105" s="330"/>
    </row>
    <row r="106" spans="1:16" s="160" customFormat="1">
      <c r="A106" s="161"/>
      <c r="B106" s="162"/>
      <c r="C106" s="163"/>
      <c r="D106" s="163"/>
      <c r="E106" s="330"/>
      <c r="F106" s="165"/>
      <c r="G106" s="166"/>
      <c r="H106" s="166"/>
      <c r="I106" s="167"/>
      <c r="J106" s="167"/>
      <c r="K106" s="168"/>
      <c r="L106" s="167"/>
      <c r="N106" s="169"/>
      <c r="O106" s="164"/>
      <c r="P106" s="164"/>
    </row>
    <row r="107" spans="1:16" s="160" customFormat="1">
      <c r="A107" s="161"/>
      <c r="B107" s="162"/>
      <c r="C107" s="163"/>
      <c r="D107" s="163"/>
      <c r="E107" s="330"/>
      <c r="F107" s="165"/>
      <c r="G107" s="166"/>
      <c r="H107" s="166"/>
      <c r="I107" s="167"/>
      <c r="J107" s="167"/>
      <c r="K107" s="168"/>
      <c r="L107" s="167"/>
      <c r="N107" s="169"/>
      <c r="O107" s="164"/>
      <c r="P107" s="164"/>
    </row>
    <row r="108" spans="1:16" s="160" customFormat="1">
      <c r="A108" s="161"/>
      <c r="B108" s="162"/>
      <c r="C108" s="163"/>
      <c r="D108" s="163"/>
      <c r="E108" s="330"/>
      <c r="F108" s="165"/>
      <c r="G108" s="166"/>
      <c r="H108" s="166"/>
      <c r="I108" s="167"/>
      <c r="J108" s="167"/>
      <c r="K108" s="168"/>
      <c r="L108" s="167"/>
      <c r="N108" s="169"/>
      <c r="O108" s="164"/>
      <c r="P108" s="164"/>
    </row>
    <row r="109" spans="1:16" s="160" customFormat="1">
      <c r="A109" s="161"/>
      <c r="B109" s="162"/>
      <c r="C109" s="163"/>
      <c r="D109" s="163"/>
      <c r="E109" s="330"/>
      <c r="F109" s="165"/>
      <c r="G109" s="166"/>
      <c r="H109" s="166"/>
      <c r="I109" s="167"/>
      <c r="J109" s="167"/>
      <c r="K109" s="168"/>
      <c r="L109" s="167"/>
      <c r="N109" s="169"/>
      <c r="O109" s="164"/>
      <c r="P109" s="164"/>
    </row>
    <row r="110" spans="1:16" s="160" customFormat="1">
      <c r="A110" s="161"/>
      <c r="B110" s="162"/>
      <c r="C110" s="163"/>
      <c r="D110" s="163"/>
      <c r="E110" s="330"/>
      <c r="F110" s="165"/>
      <c r="G110" s="166"/>
      <c r="H110" s="166"/>
      <c r="I110" s="167"/>
      <c r="J110" s="167"/>
      <c r="K110" s="168"/>
      <c r="L110" s="167"/>
      <c r="N110" s="169"/>
      <c r="O110" s="164"/>
      <c r="P110" s="164"/>
    </row>
    <row r="111" spans="1:16" s="160" customFormat="1">
      <c r="A111" s="161"/>
      <c r="B111" s="162"/>
      <c r="C111" s="163"/>
      <c r="D111" s="163"/>
      <c r="E111" s="330"/>
      <c r="F111" s="165"/>
      <c r="G111" s="166"/>
      <c r="H111" s="166"/>
      <c r="I111" s="167"/>
      <c r="J111" s="167"/>
      <c r="K111" s="168"/>
      <c r="L111" s="167"/>
      <c r="N111" s="169"/>
      <c r="O111" s="164"/>
      <c r="P111" s="164"/>
    </row>
    <row r="112" spans="1:16" s="160" customFormat="1">
      <c r="A112" s="161"/>
      <c r="B112" s="162"/>
      <c r="C112" s="163"/>
      <c r="D112" s="163"/>
      <c r="E112" s="330"/>
      <c r="F112" s="165"/>
      <c r="G112" s="166"/>
      <c r="H112" s="166"/>
      <c r="I112" s="167"/>
      <c r="J112" s="167"/>
      <c r="K112" s="168"/>
      <c r="L112" s="167"/>
      <c r="N112" s="169"/>
      <c r="O112" s="164"/>
      <c r="P112" s="164"/>
    </row>
    <row r="113" spans="1:16" s="160" customFormat="1">
      <c r="A113" s="161"/>
      <c r="B113" s="162"/>
      <c r="C113" s="163"/>
      <c r="D113" s="163"/>
      <c r="E113" s="330"/>
      <c r="F113" s="165"/>
      <c r="G113" s="166"/>
      <c r="H113" s="166"/>
      <c r="I113" s="167"/>
      <c r="J113" s="167"/>
      <c r="K113" s="168"/>
      <c r="L113" s="167"/>
      <c r="N113" s="169"/>
      <c r="O113" s="164"/>
      <c r="P113" s="164"/>
    </row>
    <row r="114" spans="1:16" s="160" customFormat="1">
      <c r="A114" s="161"/>
      <c r="B114" s="162"/>
      <c r="C114" s="163"/>
      <c r="D114" s="163"/>
      <c r="E114" s="330"/>
      <c r="F114" s="165"/>
      <c r="G114" s="166"/>
      <c r="H114" s="166"/>
      <c r="I114" s="167"/>
      <c r="J114" s="167"/>
      <c r="K114" s="168"/>
      <c r="L114" s="167"/>
      <c r="N114" s="169"/>
      <c r="O114" s="164"/>
      <c r="P114" s="164"/>
    </row>
    <row r="115" spans="1:16" s="160" customFormat="1">
      <c r="A115" s="161"/>
      <c r="B115" s="162"/>
      <c r="C115" s="163"/>
      <c r="D115" s="163"/>
      <c r="E115" s="330"/>
      <c r="F115" s="165"/>
      <c r="G115" s="166"/>
      <c r="H115" s="166"/>
      <c r="I115" s="167"/>
      <c r="J115" s="167"/>
      <c r="K115" s="168"/>
      <c r="L115" s="167"/>
      <c r="N115" s="169"/>
      <c r="O115" s="164"/>
      <c r="P115" s="164"/>
    </row>
    <row r="116" spans="1:16" s="160" customFormat="1">
      <c r="A116" s="161"/>
      <c r="B116" s="162"/>
      <c r="C116" s="163"/>
      <c r="D116" s="163"/>
      <c r="E116" s="330"/>
      <c r="F116" s="165"/>
      <c r="G116" s="166"/>
      <c r="H116" s="166"/>
      <c r="I116" s="167"/>
      <c r="J116" s="167"/>
      <c r="K116" s="168"/>
      <c r="L116" s="167"/>
      <c r="N116" s="169"/>
      <c r="O116" s="164"/>
      <c r="P116" s="164"/>
    </row>
    <row r="117" spans="1:16" s="160" customFormat="1">
      <c r="A117" s="161"/>
      <c r="B117" s="162"/>
      <c r="C117" s="163"/>
      <c r="D117" s="163"/>
      <c r="E117" s="330"/>
      <c r="F117" s="165"/>
      <c r="G117" s="166"/>
      <c r="H117" s="166"/>
      <c r="I117" s="167"/>
      <c r="J117" s="167"/>
      <c r="K117" s="168"/>
      <c r="L117" s="167"/>
      <c r="N117" s="169"/>
      <c r="O117" s="164"/>
      <c r="P117" s="164"/>
    </row>
    <row r="118" spans="1:16" s="160" customFormat="1">
      <c r="A118" s="161"/>
      <c r="B118" s="162"/>
      <c r="C118" s="163"/>
      <c r="D118" s="163"/>
      <c r="E118" s="330"/>
      <c r="F118" s="165"/>
      <c r="G118" s="166"/>
      <c r="H118" s="166"/>
      <c r="I118" s="167"/>
      <c r="J118" s="167"/>
      <c r="K118" s="168"/>
      <c r="L118" s="167"/>
      <c r="N118" s="169"/>
      <c r="O118" s="164"/>
      <c r="P118" s="164"/>
    </row>
    <row r="119" spans="1:16" s="160" customFormat="1">
      <c r="A119" s="161"/>
      <c r="B119" s="162"/>
      <c r="C119" s="163"/>
      <c r="D119" s="163"/>
      <c r="E119" s="330"/>
      <c r="F119" s="165"/>
      <c r="G119" s="166"/>
      <c r="H119" s="166"/>
      <c r="I119" s="167"/>
      <c r="J119" s="167"/>
      <c r="K119" s="168"/>
      <c r="L119" s="167"/>
      <c r="N119" s="169"/>
      <c r="O119" s="164"/>
      <c r="P119" s="164"/>
    </row>
    <row r="120" spans="1:16" s="160" customFormat="1">
      <c r="A120" s="161"/>
      <c r="B120" s="162"/>
      <c r="C120" s="163"/>
      <c r="D120" s="163"/>
      <c r="E120" s="330"/>
      <c r="F120" s="165"/>
      <c r="G120" s="166"/>
      <c r="H120" s="166"/>
      <c r="I120" s="167"/>
      <c r="J120" s="167"/>
      <c r="K120" s="168"/>
      <c r="L120" s="167"/>
      <c r="N120" s="169"/>
      <c r="O120" s="164"/>
      <c r="P120" s="164"/>
    </row>
    <row r="121" spans="1:16" s="160" customFormat="1">
      <c r="A121" s="161"/>
      <c r="B121" s="162"/>
      <c r="C121" s="163"/>
      <c r="D121" s="163"/>
      <c r="E121" s="330"/>
      <c r="F121" s="165"/>
      <c r="G121" s="166"/>
      <c r="H121" s="166"/>
      <c r="I121" s="167"/>
      <c r="J121" s="167"/>
      <c r="K121" s="168"/>
      <c r="L121" s="167"/>
      <c r="N121" s="169"/>
      <c r="O121" s="164"/>
      <c r="P121" s="164"/>
    </row>
    <row r="122" spans="1:16" s="160" customFormat="1">
      <c r="A122" s="161"/>
      <c r="B122" s="162"/>
      <c r="C122" s="163"/>
      <c r="D122" s="163"/>
      <c r="E122" s="330"/>
      <c r="F122" s="165"/>
      <c r="G122" s="166"/>
      <c r="H122" s="166"/>
      <c r="I122" s="167"/>
      <c r="J122" s="167"/>
      <c r="K122" s="168"/>
      <c r="L122" s="167"/>
      <c r="N122" s="169"/>
      <c r="O122" s="164"/>
      <c r="P122" s="164"/>
    </row>
    <row r="123" spans="1:16" s="160" customFormat="1">
      <c r="A123" s="161"/>
      <c r="B123" s="162"/>
      <c r="C123" s="163"/>
      <c r="D123" s="163"/>
      <c r="E123" s="330"/>
      <c r="F123" s="165"/>
      <c r="G123" s="166"/>
      <c r="H123" s="166"/>
      <c r="I123" s="167"/>
      <c r="J123" s="167"/>
      <c r="K123" s="168"/>
      <c r="L123" s="167"/>
      <c r="N123" s="169"/>
      <c r="O123" s="164"/>
      <c r="P123" s="164"/>
    </row>
    <row r="124" spans="1:16" s="160" customFormat="1">
      <c r="A124" s="161"/>
      <c r="B124" s="162"/>
      <c r="C124" s="163"/>
      <c r="D124" s="163"/>
      <c r="E124" s="330"/>
      <c r="F124" s="165"/>
      <c r="G124" s="166"/>
      <c r="H124" s="166"/>
      <c r="I124" s="167"/>
      <c r="J124" s="167"/>
      <c r="K124" s="168"/>
      <c r="L124" s="167"/>
      <c r="N124" s="169"/>
      <c r="O124" s="164"/>
      <c r="P124" s="164"/>
    </row>
    <row r="125" spans="1:16" s="160" customFormat="1">
      <c r="A125" s="161"/>
      <c r="B125" s="162"/>
      <c r="C125" s="163"/>
      <c r="D125" s="163"/>
      <c r="E125" s="330"/>
      <c r="F125" s="165"/>
      <c r="G125" s="166"/>
      <c r="H125" s="166"/>
      <c r="I125" s="167"/>
      <c r="J125" s="167"/>
      <c r="K125" s="168"/>
      <c r="L125" s="167"/>
      <c r="N125" s="169"/>
      <c r="O125" s="164"/>
      <c r="P125" s="164"/>
    </row>
    <row r="126" spans="1:16" s="160" customFormat="1">
      <c r="A126" s="161"/>
      <c r="B126" s="162"/>
      <c r="C126" s="163"/>
      <c r="D126" s="163"/>
      <c r="E126" s="330"/>
      <c r="F126" s="165"/>
      <c r="G126" s="166"/>
      <c r="H126" s="166"/>
      <c r="I126" s="167"/>
      <c r="J126" s="167"/>
      <c r="K126" s="168"/>
      <c r="L126" s="167"/>
      <c r="N126" s="169"/>
      <c r="O126" s="164"/>
      <c r="P126" s="164"/>
    </row>
    <row r="127" spans="1:16" s="160" customFormat="1">
      <c r="A127" s="161"/>
      <c r="B127" s="162"/>
      <c r="C127" s="163"/>
      <c r="D127" s="163"/>
      <c r="E127" s="330"/>
      <c r="F127" s="165"/>
      <c r="G127" s="166"/>
      <c r="H127" s="166"/>
      <c r="I127" s="167"/>
      <c r="J127" s="167"/>
      <c r="K127" s="168"/>
      <c r="L127" s="167"/>
      <c r="N127" s="169"/>
      <c r="O127" s="164"/>
      <c r="P127" s="164"/>
    </row>
    <row r="128" spans="1:16" s="160" customFormat="1">
      <c r="A128" s="161"/>
      <c r="B128" s="162"/>
      <c r="C128" s="163"/>
      <c r="D128" s="163"/>
      <c r="E128" s="330"/>
      <c r="F128" s="165"/>
      <c r="G128" s="166"/>
      <c r="H128" s="166"/>
      <c r="I128" s="167"/>
      <c r="J128" s="167"/>
      <c r="K128" s="168"/>
      <c r="L128" s="167"/>
      <c r="N128" s="169"/>
      <c r="O128" s="164"/>
      <c r="P128" s="164"/>
    </row>
    <row r="129" spans="1:16" s="160" customFormat="1">
      <c r="A129" s="161"/>
      <c r="B129" s="162"/>
      <c r="C129" s="163"/>
      <c r="D129" s="163"/>
      <c r="E129" s="330"/>
      <c r="F129" s="165"/>
      <c r="G129" s="166"/>
      <c r="H129" s="166"/>
      <c r="I129" s="167"/>
      <c r="J129" s="167"/>
      <c r="K129" s="168"/>
      <c r="L129" s="167"/>
      <c r="N129" s="169"/>
      <c r="O129" s="164"/>
      <c r="P129" s="164"/>
    </row>
    <row r="130" spans="1:16" s="160" customFormat="1">
      <c r="A130" s="161"/>
      <c r="B130" s="162"/>
      <c r="C130" s="163"/>
      <c r="D130" s="163"/>
      <c r="E130" s="330"/>
      <c r="F130" s="165"/>
      <c r="G130" s="166"/>
      <c r="H130" s="166"/>
      <c r="I130" s="167"/>
      <c r="J130" s="167"/>
      <c r="K130" s="168"/>
      <c r="L130" s="167"/>
      <c r="N130" s="169"/>
      <c r="O130" s="164"/>
      <c r="P130" s="164"/>
    </row>
    <row r="131" spans="1:16" s="160" customFormat="1">
      <c r="A131" s="161"/>
      <c r="B131" s="162"/>
      <c r="C131" s="163"/>
      <c r="D131" s="163"/>
      <c r="E131" s="330"/>
      <c r="F131" s="165"/>
      <c r="G131" s="166"/>
      <c r="H131" s="166"/>
      <c r="I131" s="167"/>
      <c r="J131" s="167"/>
      <c r="K131" s="168"/>
      <c r="L131" s="167"/>
      <c r="N131" s="169"/>
      <c r="O131" s="164"/>
      <c r="P131" s="164"/>
    </row>
    <row r="132" spans="1:16" s="160" customFormat="1">
      <c r="A132" s="161"/>
      <c r="B132" s="162"/>
      <c r="C132" s="163"/>
      <c r="D132" s="163"/>
      <c r="E132" s="330"/>
      <c r="F132" s="165"/>
      <c r="G132" s="166"/>
      <c r="H132" s="166"/>
      <c r="I132" s="167"/>
      <c r="J132" s="167"/>
      <c r="K132" s="168"/>
      <c r="L132" s="167"/>
      <c r="N132" s="169"/>
      <c r="O132" s="164"/>
      <c r="P132" s="164"/>
    </row>
    <row r="133" spans="1:16" s="160" customFormat="1">
      <c r="A133" s="161"/>
      <c r="B133" s="162"/>
      <c r="C133" s="163"/>
      <c r="D133" s="163"/>
      <c r="E133" s="330"/>
      <c r="F133" s="165"/>
      <c r="G133" s="166"/>
      <c r="H133" s="166"/>
      <c r="I133" s="167"/>
      <c r="J133" s="167"/>
      <c r="K133" s="168"/>
      <c r="L133" s="167"/>
      <c r="N133" s="169"/>
      <c r="O133" s="164"/>
      <c r="P133" s="164"/>
    </row>
    <row r="134" spans="1:16" s="160" customFormat="1">
      <c r="A134" s="161"/>
      <c r="B134" s="162"/>
      <c r="C134" s="163"/>
      <c r="D134" s="163"/>
      <c r="E134" s="330"/>
      <c r="F134" s="165"/>
      <c r="G134" s="166"/>
      <c r="H134" s="166"/>
      <c r="I134" s="167"/>
      <c r="J134" s="167"/>
      <c r="K134" s="168"/>
      <c r="L134" s="167"/>
      <c r="N134" s="169"/>
      <c r="O134" s="164"/>
      <c r="P134" s="164"/>
    </row>
    <row r="135" spans="1:16" s="160" customFormat="1">
      <c r="A135" s="161"/>
      <c r="B135" s="162"/>
      <c r="C135" s="163"/>
      <c r="D135" s="163"/>
      <c r="E135" s="330"/>
      <c r="F135" s="165"/>
      <c r="G135" s="166"/>
      <c r="H135" s="166"/>
      <c r="I135" s="167"/>
      <c r="J135" s="167"/>
      <c r="K135" s="168"/>
      <c r="L135" s="167"/>
      <c r="N135" s="169"/>
      <c r="O135" s="164"/>
      <c r="P135" s="164"/>
    </row>
    <row r="136" spans="1:16" s="160" customFormat="1">
      <c r="A136" s="161"/>
      <c r="B136" s="162"/>
      <c r="C136" s="163"/>
      <c r="D136" s="163"/>
      <c r="E136" s="330"/>
      <c r="F136" s="165"/>
      <c r="G136" s="166"/>
      <c r="H136" s="166"/>
      <c r="I136" s="167"/>
      <c r="J136" s="167"/>
      <c r="K136" s="168"/>
      <c r="L136" s="167"/>
      <c r="N136" s="169"/>
      <c r="O136" s="164"/>
      <c r="P136" s="164"/>
    </row>
    <row r="137" spans="1:16" s="160" customFormat="1">
      <c r="A137" s="161"/>
      <c r="B137" s="162"/>
      <c r="C137" s="163"/>
      <c r="D137" s="163"/>
      <c r="E137" s="330"/>
      <c r="F137" s="165"/>
      <c r="G137" s="166"/>
      <c r="H137" s="166"/>
      <c r="I137" s="167"/>
      <c r="J137" s="167"/>
      <c r="K137" s="168"/>
      <c r="L137" s="167"/>
      <c r="N137" s="169"/>
      <c r="O137" s="164"/>
      <c r="P137" s="164"/>
    </row>
    <row r="138" spans="1:16" s="160" customFormat="1">
      <c r="A138" s="161"/>
      <c r="B138" s="162"/>
      <c r="C138" s="163"/>
      <c r="D138" s="163"/>
      <c r="E138" s="330"/>
      <c r="F138" s="165"/>
      <c r="G138" s="166"/>
      <c r="H138" s="166"/>
      <c r="I138" s="167"/>
      <c r="J138" s="167"/>
      <c r="K138" s="168"/>
      <c r="L138" s="167"/>
      <c r="N138" s="169"/>
      <c r="O138" s="164"/>
      <c r="P138" s="164"/>
    </row>
    <row r="139" spans="1:16" s="160" customFormat="1">
      <c r="A139" s="161"/>
      <c r="B139" s="162"/>
      <c r="C139" s="163"/>
      <c r="D139" s="163"/>
      <c r="E139" s="330"/>
      <c r="F139" s="165"/>
      <c r="G139" s="166"/>
      <c r="H139" s="166"/>
      <c r="I139" s="167"/>
      <c r="J139" s="167"/>
      <c r="K139" s="168"/>
      <c r="L139" s="167"/>
      <c r="N139" s="169"/>
      <c r="O139" s="164"/>
      <c r="P139" s="164"/>
    </row>
    <row r="140" spans="1:16" s="160" customFormat="1">
      <c r="A140" s="161"/>
      <c r="B140" s="162"/>
      <c r="C140" s="163"/>
      <c r="D140" s="163"/>
      <c r="E140" s="330"/>
      <c r="F140" s="165"/>
      <c r="G140" s="166"/>
      <c r="H140" s="166"/>
      <c r="I140" s="167"/>
      <c r="J140" s="167"/>
      <c r="K140" s="168"/>
      <c r="L140" s="167"/>
      <c r="N140" s="169"/>
      <c r="O140" s="164"/>
      <c r="P140" s="164"/>
    </row>
    <row r="141" spans="1:16" s="160" customFormat="1">
      <c r="A141" s="161"/>
      <c r="B141" s="162"/>
      <c r="C141" s="163"/>
      <c r="D141" s="163"/>
      <c r="E141" s="330"/>
      <c r="F141" s="165"/>
      <c r="G141" s="166"/>
      <c r="H141" s="166"/>
      <c r="I141" s="167"/>
      <c r="J141" s="167"/>
      <c r="K141" s="168"/>
      <c r="L141" s="167"/>
      <c r="N141" s="169"/>
      <c r="O141" s="164"/>
      <c r="P141" s="164"/>
    </row>
    <row r="142" spans="1:16" s="160" customFormat="1">
      <c r="A142" s="161"/>
      <c r="B142" s="162"/>
      <c r="C142" s="163"/>
      <c r="D142" s="163"/>
      <c r="E142" s="330"/>
      <c r="F142" s="165"/>
      <c r="G142" s="166"/>
      <c r="H142" s="166"/>
      <c r="I142" s="167"/>
      <c r="J142" s="167"/>
      <c r="K142" s="168"/>
      <c r="L142" s="167"/>
      <c r="N142" s="169"/>
      <c r="O142" s="164"/>
      <c r="P142" s="164"/>
    </row>
    <row r="143" spans="1:16" s="160" customFormat="1">
      <c r="A143" s="161"/>
      <c r="B143" s="162"/>
      <c r="C143" s="163"/>
      <c r="D143" s="163"/>
      <c r="E143" s="330"/>
      <c r="F143" s="165"/>
      <c r="G143" s="166"/>
      <c r="H143" s="166"/>
      <c r="I143" s="167"/>
      <c r="J143" s="167"/>
      <c r="K143" s="168"/>
      <c r="L143" s="167"/>
      <c r="N143" s="169"/>
      <c r="O143" s="164"/>
      <c r="P143" s="164"/>
    </row>
    <row r="144" spans="1:16" s="160" customFormat="1">
      <c r="A144" s="161"/>
      <c r="B144" s="162"/>
      <c r="C144" s="163"/>
      <c r="D144" s="163"/>
      <c r="E144" s="330"/>
      <c r="F144" s="165"/>
      <c r="G144" s="166"/>
      <c r="H144" s="166"/>
      <c r="I144" s="167"/>
      <c r="J144" s="167"/>
      <c r="K144" s="168"/>
      <c r="L144" s="167"/>
      <c r="N144" s="169"/>
      <c r="O144" s="164"/>
      <c r="P144" s="164"/>
    </row>
    <row r="145" spans="1:16" s="160" customFormat="1">
      <c r="A145" s="161"/>
      <c r="B145" s="162"/>
      <c r="C145" s="163"/>
      <c r="D145" s="163"/>
      <c r="E145" s="330"/>
      <c r="F145" s="165"/>
      <c r="G145" s="166"/>
      <c r="H145" s="166"/>
      <c r="I145" s="167"/>
      <c r="J145" s="167"/>
      <c r="K145" s="168"/>
      <c r="L145" s="167"/>
      <c r="N145" s="169"/>
      <c r="O145" s="164"/>
      <c r="P145" s="164"/>
    </row>
    <row r="146" spans="1:16" s="160" customFormat="1">
      <c r="A146" s="161"/>
      <c r="B146" s="162"/>
      <c r="C146" s="163"/>
      <c r="D146" s="163"/>
      <c r="E146" s="330"/>
      <c r="F146" s="165"/>
      <c r="G146" s="166"/>
      <c r="H146" s="166"/>
      <c r="I146" s="167"/>
      <c r="J146" s="167"/>
      <c r="K146" s="168"/>
      <c r="L146" s="167"/>
      <c r="N146" s="169"/>
      <c r="O146" s="164"/>
      <c r="P146" s="164"/>
    </row>
    <row r="147" spans="1:16" s="160" customFormat="1">
      <c r="A147" s="161"/>
      <c r="B147" s="162"/>
      <c r="C147" s="163"/>
      <c r="D147" s="163"/>
      <c r="E147" s="330"/>
      <c r="F147" s="165"/>
      <c r="G147" s="166"/>
      <c r="H147" s="166"/>
      <c r="I147" s="167"/>
      <c r="J147" s="167"/>
      <c r="K147" s="168"/>
      <c r="L147" s="167"/>
      <c r="N147" s="169"/>
      <c r="O147" s="164"/>
      <c r="P147" s="164"/>
    </row>
    <row r="148" spans="1:16" s="160" customFormat="1">
      <c r="A148" s="161"/>
      <c r="B148" s="162"/>
      <c r="C148" s="163"/>
      <c r="D148" s="163"/>
      <c r="E148" s="330"/>
      <c r="F148" s="165"/>
      <c r="G148" s="166"/>
      <c r="H148" s="166"/>
      <c r="I148" s="167"/>
      <c r="J148" s="167"/>
      <c r="K148" s="168"/>
      <c r="L148" s="167"/>
      <c r="N148" s="169"/>
      <c r="O148" s="164"/>
      <c r="P148" s="164"/>
    </row>
    <row r="149" spans="1:16" s="160" customFormat="1">
      <c r="A149" s="161"/>
      <c r="B149" s="162"/>
      <c r="C149" s="163"/>
      <c r="D149" s="163"/>
      <c r="E149" s="330"/>
      <c r="F149" s="165"/>
      <c r="G149" s="166"/>
      <c r="H149" s="166"/>
      <c r="I149" s="167"/>
      <c r="J149" s="167"/>
      <c r="K149" s="168"/>
      <c r="L149" s="167"/>
      <c r="N149" s="169"/>
      <c r="O149" s="164"/>
      <c r="P149" s="164"/>
    </row>
    <row r="150" spans="1:16" s="160" customFormat="1">
      <c r="A150" s="161"/>
      <c r="B150" s="162"/>
      <c r="C150" s="163"/>
      <c r="D150" s="163"/>
      <c r="E150" s="330"/>
      <c r="F150" s="165"/>
      <c r="G150" s="166"/>
      <c r="H150" s="166"/>
      <c r="I150" s="167"/>
      <c r="J150" s="167"/>
      <c r="K150" s="168"/>
      <c r="L150" s="167"/>
      <c r="N150" s="169"/>
      <c r="O150" s="164"/>
      <c r="P150" s="164"/>
    </row>
    <row r="151" spans="1:16" s="160" customFormat="1">
      <c r="A151" s="161"/>
      <c r="B151" s="162"/>
      <c r="C151" s="163"/>
      <c r="D151" s="163"/>
      <c r="E151" s="330"/>
      <c r="F151" s="165"/>
      <c r="G151" s="166"/>
      <c r="H151" s="166"/>
      <c r="I151" s="167"/>
      <c r="J151" s="167"/>
      <c r="K151" s="168"/>
      <c r="L151" s="167"/>
      <c r="N151" s="169"/>
      <c r="O151" s="164"/>
      <c r="P151" s="164"/>
    </row>
    <row r="152" spans="1:16" s="160" customFormat="1">
      <c r="A152" s="161"/>
      <c r="B152" s="162"/>
      <c r="C152" s="163"/>
      <c r="D152" s="163"/>
      <c r="E152" s="330"/>
      <c r="F152" s="165"/>
      <c r="G152" s="166"/>
      <c r="H152" s="166"/>
      <c r="I152" s="167"/>
      <c r="J152" s="167"/>
      <c r="K152" s="168"/>
      <c r="L152" s="167"/>
      <c r="N152" s="169"/>
      <c r="O152" s="164"/>
      <c r="P152" s="164"/>
    </row>
    <row r="153" spans="1:16" s="160" customFormat="1">
      <c r="A153" s="161"/>
      <c r="B153" s="162"/>
      <c r="C153" s="163"/>
      <c r="D153" s="163"/>
      <c r="E153" s="330"/>
      <c r="F153" s="165"/>
      <c r="G153" s="166"/>
      <c r="H153" s="166"/>
      <c r="I153" s="167"/>
      <c r="J153" s="167"/>
      <c r="K153" s="168"/>
      <c r="L153" s="167"/>
      <c r="N153" s="169"/>
      <c r="O153" s="164"/>
      <c r="P153" s="164"/>
    </row>
    <row r="154" spans="1:16" s="160" customFormat="1">
      <c r="A154" s="161"/>
      <c r="B154" s="162"/>
      <c r="C154" s="163"/>
      <c r="D154" s="163"/>
      <c r="E154" s="330"/>
      <c r="F154" s="165"/>
      <c r="G154" s="166"/>
      <c r="H154" s="166"/>
      <c r="I154" s="167"/>
      <c r="J154" s="167"/>
      <c r="K154" s="168"/>
      <c r="L154" s="167"/>
      <c r="N154" s="169"/>
      <c r="O154" s="164"/>
      <c r="P154" s="164"/>
    </row>
    <row r="155" spans="1:16" s="160" customFormat="1">
      <c r="A155" s="161"/>
      <c r="B155" s="162"/>
      <c r="C155" s="163"/>
      <c r="D155" s="163"/>
      <c r="E155" s="330"/>
      <c r="F155" s="165"/>
      <c r="G155" s="166"/>
      <c r="H155" s="166"/>
      <c r="I155" s="167"/>
      <c r="J155" s="167"/>
      <c r="K155" s="168"/>
      <c r="L155" s="167"/>
      <c r="N155" s="169"/>
      <c r="O155" s="164"/>
      <c r="P155" s="164"/>
    </row>
    <row r="156" spans="1:16" s="160" customFormat="1">
      <c r="A156" s="161"/>
      <c r="B156" s="162"/>
      <c r="C156" s="163"/>
      <c r="D156" s="163"/>
      <c r="E156" s="330"/>
      <c r="F156" s="165"/>
      <c r="G156" s="166"/>
      <c r="H156" s="166"/>
      <c r="I156" s="167"/>
      <c r="J156" s="167"/>
      <c r="K156" s="168"/>
      <c r="L156" s="167"/>
      <c r="N156" s="169"/>
      <c r="O156" s="164"/>
      <c r="P156" s="164"/>
    </row>
    <row r="157" spans="1:16" s="160" customFormat="1">
      <c r="A157" s="161"/>
      <c r="B157" s="162"/>
      <c r="C157" s="163"/>
      <c r="D157" s="163"/>
      <c r="E157" s="330"/>
      <c r="F157" s="165"/>
      <c r="G157" s="166"/>
      <c r="H157" s="166"/>
      <c r="I157" s="167"/>
      <c r="J157" s="167"/>
      <c r="K157" s="168"/>
      <c r="L157" s="167"/>
      <c r="N157" s="169"/>
      <c r="O157" s="164"/>
      <c r="P157" s="164"/>
    </row>
    <row r="158" spans="1:16" s="160" customFormat="1">
      <c r="A158" s="161"/>
      <c r="B158" s="162"/>
      <c r="C158" s="163"/>
      <c r="D158" s="163"/>
      <c r="E158" s="330"/>
      <c r="F158" s="165"/>
      <c r="G158" s="166"/>
      <c r="H158" s="166"/>
      <c r="I158" s="167"/>
      <c r="J158" s="167"/>
      <c r="K158" s="168"/>
      <c r="L158" s="167"/>
      <c r="N158" s="169"/>
      <c r="O158" s="164"/>
      <c r="P158" s="164"/>
    </row>
    <row r="159" spans="1:16" s="160" customFormat="1">
      <c r="A159" s="161"/>
      <c r="B159" s="162"/>
      <c r="C159" s="163"/>
      <c r="D159" s="163"/>
      <c r="E159" s="330"/>
      <c r="F159" s="165"/>
      <c r="G159" s="166"/>
      <c r="H159" s="166"/>
      <c r="I159" s="167"/>
      <c r="J159" s="167"/>
      <c r="K159" s="168"/>
      <c r="L159" s="167"/>
      <c r="N159" s="169"/>
      <c r="O159" s="164"/>
      <c r="P159" s="164"/>
    </row>
    <row r="160" spans="1:16" s="160" customFormat="1">
      <c r="A160" s="161"/>
      <c r="B160" s="162"/>
      <c r="C160" s="163"/>
      <c r="D160" s="163"/>
      <c r="E160" s="330"/>
      <c r="F160" s="165"/>
      <c r="G160" s="166"/>
      <c r="H160" s="166"/>
      <c r="I160" s="167"/>
      <c r="J160" s="167"/>
      <c r="K160" s="168"/>
      <c r="L160" s="167"/>
      <c r="N160" s="169"/>
      <c r="O160" s="164"/>
      <c r="P160" s="164"/>
    </row>
    <row r="161" spans="1:16" s="160" customFormat="1">
      <c r="A161" s="161"/>
      <c r="B161" s="162"/>
      <c r="C161" s="163"/>
      <c r="D161" s="163"/>
      <c r="E161" s="330"/>
      <c r="F161" s="165"/>
      <c r="G161" s="166"/>
      <c r="H161" s="166"/>
      <c r="I161" s="167"/>
      <c r="J161" s="167"/>
      <c r="K161" s="168"/>
      <c r="L161" s="167"/>
      <c r="N161" s="169"/>
      <c r="O161" s="164"/>
      <c r="P161" s="164"/>
    </row>
    <row r="162" spans="1:16" s="160" customFormat="1">
      <c r="A162" s="161"/>
      <c r="B162" s="162"/>
      <c r="C162" s="163"/>
      <c r="D162" s="163"/>
      <c r="E162" s="330"/>
      <c r="F162" s="165"/>
      <c r="G162" s="166"/>
      <c r="H162" s="166"/>
      <c r="I162" s="167"/>
      <c r="J162" s="167"/>
      <c r="K162" s="168"/>
      <c r="L162" s="167"/>
      <c r="N162" s="169"/>
      <c r="O162" s="164"/>
      <c r="P162" s="164"/>
    </row>
    <row r="163" spans="1:16" s="160" customFormat="1">
      <c r="A163" s="161"/>
      <c r="B163" s="162"/>
      <c r="C163" s="163"/>
      <c r="D163" s="163"/>
      <c r="E163" s="330"/>
      <c r="F163" s="165"/>
      <c r="G163" s="166"/>
      <c r="H163" s="166"/>
      <c r="I163" s="167"/>
      <c r="J163" s="167"/>
      <c r="K163" s="168"/>
      <c r="L163" s="167"/>
      <c r="N163" s="169"/>
      <c r="O163" s="164"/>
      <c r="P163" s="164"/>
    </row>
    <row r="164" spans="1:16" s="160" customFormat="1">
      <c r="A164" s="161"/>
      <c r="B164" s="162"/>
      <c r="C164" s="163"/>
      <c r="D164" s="163"/>
      <c r="E164" s="330"/>
      <c r="F164" s="165"/>
      <c r="G164" s="166"/>
      <c r="H164" s="166"/>
      <c r="I164" s="167"/>
      <c r="J164" s="167"/>
      <c r="K164" s="168"/>
      <c r="L164" s="167"/>
      <c r="N164" s="169"/>
      <c r="O164" s="164"/>
      <c r="P164" s="164"/>
    </row>
    <row r="165" spans="1:16" s="160" customFormat="1">
      <c r="A165" s="161"/>
      <c r="B165" s="162"/>
      <c r="C165" s="163"/>
      <c r="D165" s="163"/>
      <c r="E165" s="330"/>
      <c r="F165" s="165"/>
      <c r="G165" s="166"/>
      <c r="H165" s="166"/>
      <c r="I165" s="167"/>
      <c r="J165" s="167"/>
      <c r="K165" s="168"/>
      <c r="L165" s="167"/>
      <c r="N165" s="169"/>
      <c r="O165" s="164"/>
      <c r="P165" s="164"/>
    </row>
    <row r="166" spans="1:16" s="160" customFormat="1">
      <c r="A166" s="161"/>
      <c r="B166" s="162"/>
      <c r="C166" s="163"/>
      <c r="D166" s="163"/>
      <c r="E166" s="330"/>
      <c r="F166" s="165"/>
      <c r="G166" s="166"/>
      <c r="H166" s="166"/>
      <c r="I166" s="167"/>
      <c r="J166" s="167"/>
      <c r="K166" s="168"/>
      <c r="L166" s="167"/>
      <c r="N166" s="169"/>
      <c r="O166" s="164"/>
      <c r="P166" s="164"/>
    </row>
    <row r="167" spans="1:16" s="160" customFormat="1">
      <c r="A167" s="161"/>
      <c r="B167" s="162"/>
      <c r="C167" s="163"/>
      <c r="D167" s="163"/>
      <c r="E167" s="330"/>
      <c r="F167" s="165"/>
      <c r="G167" s="166"/>
      <c r="H167" s="166"/>
      <c r="I167" s="167"/>
      <c r="J167" s="167"/>
      <c r="K167" s="168"/>
      <c r="L167" s="167"/>
      <c r="N167" s="169"/>
      <c r="O167" s="164"/>
      <c r="P167" s="164"/>
    </row>
    <row r="168" spans="1:16" s="160" customFormat="1">
      <c r="A168" s="161"/>
      <c r="B168" s="162"/>
      <c r="C168" s="163"/>
      <c r="D168" s="163"/>
      <c r="E168" s="330"/>
      <c r="F168" s="165"/>
      <c r="G168" s="166"/>
      <c r="H168" s="166"/>
      <c r="I168" s="167"/>
      <c r="J168" s="167"/>
      <c r="K168" s="168"/>
      <c r="L168" s="167"/>
      <c r="N168" s="169"/>
      <c r="O168" s="164"/>
      <c r="P168" s="164"/>
    </row>
    <row r="169" spans="1:16" s="160" customFormat="1">
      <c r="A169" s="161"/>
      <c r="B169" s="162"/>
      <c r="C169" s="163"/>
      <c r="D169" s="163"/>
      <c r="E169" s="330"/>
      <c r="F169" s="165"/>
      <c r="G169" s="166"/>
      <c r="H169" s="166"/>
      <c r="I169" s="167"/>
      <c r="J169" s="167"/>
      <c r="K169" s="168"/>
      <c r="L169" s="167"/>
      <c r="N169" s="169"/>
      <c r="O169" s="164"/>
      <c r="P169" s="164"/>
    </row>
    <row r="170" spans="1:16" s="160" customFormat="1">
      <c r="A170" s="161"/>
      <c r="B170" s="162"/>
      <c r="C170" s="163"/>
      <c r="D170" s="163"/>
      <c r="E170" s="330"/>
      <c r="F170" s="165"/>
      <c r="G170" s="166"/>
      <c r="H170" s="166"/>
      <c r="I170" s="167"/>
      <c r="J170" s="167"/>
      <c r="K170" s="168"/>
      <c r="L170" s="167"/>
      <c r="N170" s="169"/>
      <c r="O170" s="164"/>
      <c r="P170" s="164"/>
    </row>
    <row r="171" spans="1:16" s="160" customFormat="1">
      <c r="A171" s="161"/>
      <c r="B171" s="162"/>
      <c r="C171" s="163"/>
      <c r="D171" s="163"/>
      <c r="E171" s="330"/>
      <c r="F171" s="165"/>
      <c r="G171" s="166"/>
      <c r="H171" s="166"/>
      <c r="I171" s="167"/>
      <c r="J171" s="167"/>
      <c r="K171" s="168"/>
      <c r="L171" s="167"/>
      <c r="N171" s="169"/>
      <c r="O171" s="164"/>
      <c r="P171" s="164"/>
    </row>
    <row r="172" spans="1:16" s="160" customFormat="1">
      <c r="A172" s="161"/>
      <c r="B172" s="162"/>
      <c r="C172" s="163"/>
      <c r="D172" s="163"/>
      <c r="E172" s="330"/>
      <c r="F172" s="165"/>
      <c r="G172" s="166"/>
      <c r="H172" s="166"/>
      <c r="I172" s="167"/>
      <c r="J172" s="167"/>
      <c r="K172" s="168"/>
      <c r="L172" s="167"/>
      <c r="N172" s="169"/>
      <c r="O172" s="164"/>
      <c r="P172" s="164"/>
    </row>
    <row r="173" spans="1:16" s="160" customFormat="1">
      <c r="A173" s="161"/>
      <c r="B173" s="162"/>
      <c r="C173" s="163"/>
      <c r="D173" s="163"/>
      <c r="E173" s="330"/>
      <c r="F173" s="165"/>
      <c r="G173" s="166"/>
      <c r="H173" s="166"/>
      <c r="I173" s="167"/>
      <c r="J173" s="167"/>
      <c r="K173" s="168"/>
      <c r="L173" s="167"/>
      <c r="N173" s="169"/>
      <c r="O173" s="164"/>
      <c r="P173" s="164"/>
    </row>
    <row r="174" spans="1:16" s="160" customFormat="1">
      <c r="A174" s="161"/>
      <c r="B174" s="162"/>
      <c r="C174" s="163"/>
      <c r="D174" s="163"/>
      <c r="E174" s="330"/>
      <c r="F174" s="165"/>
      <c r="G174" s="166"/>
      <c r="H174" s="166"/>
      <c r="I174" s="167"/>
      <c r="J174" s="167"/>
      <c r="K174" s="168"/>
      <c r="L174" s="167"/>
      <c r="N174" s="169"/>
      <c r="O174" s="164"/>
      <c r="P174" s="164"/>
    </row>
    <row r="175" spans="1:16" s="160" customFormat="1">
      <c r="A175" s="161"/>
      <c r="B175" s="162"/>
      <c r="C175" s="163"/>
      <c r="D175" s="163"/>
      <c r="E175" s="330"/>
      <c r="F175" s="165"/>
      <c r="G175" s="166"/>
      <c r="H175" s="166"/>
      <c r="I175" s="167"/>
      <c r="J175" s="167"/>
      <c r="K175" s="168"/>
      <c r="L175" s="167"/>
      <c r="N175" s="169"/>
      <c r="O175" s="164"/>
      <c r="P175" s="164"/>
    </row>
    <row r="176" spans="1:16" s="160" customFormat="1">
      <c r="A176" s="161"/>
      <c r="B176" s="162"/>
      <c r="C176" s="163"/>
      <c r="D176" s="163"/>
      <c r="E176" s="330"/>
      <c r="F176" s="165"/>
      <c r="G176" s="166"/>
      <c r="H176" s="166"/>
      <c r="I176" s="167"/>
      <c r="J176" s="167"/>
      <c r="K176" s="168"/>
      <c r="L176" s="167"/>
      <c r="N176" s="169"/>
      <c r="O176" s="164"/>
      <c r="P176" s="164"/>
    </row>
    <row r="177" spans="1:16" s="160" customFormat="1">
      <c r="A177" s="161"/>
      <c r="B177" s="162"/>
      <c r="C177" s="163"/>
      <c r="D177" s="163"/>
      <c r="E177" s="330"/>
      <c r="F177" s="165"/>
      <c r="G177" s="166"/>
      <c r="H177" s="166"/>
      <c r="I177" s="167"/>
      <c r="J177" s="167"/>
      <c r="K177" s="168"/>
      <c r="L177" s="167"/>
      <c r="N177" s="169"/>
      <c r="O177" s="164"/>
      <c r="P177" s="164"/>
    </row>
    <row r="178" spans="1:16" s="160" customFormat="1">
      <c r="A178" s="161"/>
      <c r="B178" s="162"/>
      <c r="C178" s="163"/>
      <c r="D178" s="163"/>
      <c r="E178" s="330"/>
      <c r="F178" s="165"/>
      <c r="G178" s="166"/>
      <c r="H178" s="166"/>
      <c r="I178" s="167"/>
      <c r="J178" s="167"/>
      <c r="K178" s="168"/>
      <c r="L178" s="167"/>
      <c r="N178" s="169"/>
      <c r="O178" s="164"/>
      <c r="P178" s="164"/>
    </row>
    <row r="179" spans="1:16" s="160" customFormat="1">
      <c r="A179" s="161"/>
      <c r="B179" s="162"/>
      <c r="C179" s="163"/>
      <c r="D179" s="163"/>
      <c r="E179" s="330"/>
      <c r="F179" s="165"/>
      <c r="G179" s="166"/>
      <c r="H179" s="166"/>
      <c r="I179" s="167"/>
      <c r="J179" s="167"/>
      <c r="K179" s="168"/>
      <c r="L179" s="167"/>
      <c r="N179" s="169"/>
      <c r="O179" s="164"/>
      <c r="P179" s="164"/>
    </row>
    <row r="180" spans="1:16" s="160" customFormat="1">
      <c r="A180" s="161"/>
      <c r="B180" s="162"/>
      <c r="C180" s="163"/>
      <c r="D180" s="163"/>
      <c r="E180" s="330"/>
      <c r="F180" s="165"/>
      <c r="G180" s="166"/>
      <c r="H180" s="166"/>
      <c r="I180" s="167"/>
      <c r="J180" s="167"/>
      <c r="K180" s="168"/>
      <c r="L180" s="167"/>
      <c r="N180" s="169"/>
      <c r="O180" s="164"/>
      <c r="P180" s="164"/>
    </row>
    <row r="181" spans="1:16" s="160" customFormat="1">
      <c r="A181" s="161"/>
      <c r="B181" s="162"/>
      <c r="C181" s="163"/>
      <c r="D181" s="163"/>
      <c r="E181" s="330"/>
      <c r="F181" s="165"/>
      <c r="G181" s="166"/>
      <c r="H181" s="166"/>
      <c r="I181" s="167"/>
      <c r="J181" s="167"/>
      <c r="K181" s="168"/>
      <c r="L181" s="167"/>
      <c r="N181" s="169"/>
      <c r="O181" s="164"/>
      <c r="P181" s="164"/>
    </row>
    <row r="182" spans="1:16" s="160" customFormat="1">
      <c r="A182" s="161"/>
      <c r="B182" s="162"/>
      <c r="C182" s="163"/>
      <c r="D182" s="163"/>
      <c r="E182" s="330"/>
      <c r="F182" s="165"/>
      <c r="G182" s="166"/>
      <c r="H182" s="166"/>
      <c r="I182" s="167"/>
      <c r="J182" s="167"/>
      <c r="K182" s="168"/>
      <c r="L182" s="167"/>
      <c r="N182" s="169"/>
      <c r="O182" s="164"/>
      <c r="P182" s="164"/>
    </row>
    <row r="183" spans="1:16" s="160" customFormat="1">
      <c r="A183" s="161"/>
      <c r="B183" s="162"/>
      <c r="C183" s="163"/>
      <c r="D183" s="163"/>
      <c r="E183" s="330"/>
      <c r="F183" s="165"/>
      <c r="G183" s="166"/>
      <c r="H183" s="166"/>
      <c r="I183" s="167"/>
      <c r="J183" s="167"/>
      <c r="K183" s="168"/>
      <c r="L183" s="167"/>
      <c r="N183" s="169"/>
      <c r="O183" s="164"/>
      <c r="P183" s="164"/>
    </row>
    <row r="184" spans="1:16" s="160" customFormat="1">
      <c r="A184" s="161"/>
      <c r="B184" s="162"/>
      <c r="C184" s="163"/>
      <c r="D184" s="163"/>
      <c r="E184" s="330"/>
      <c r="F184" s="165"/>
      <c r="G184" s="166"/>
      <c r="H184" s="166"/>
      <c r="I184" s="167"/>
      <c r="J184" s="167"/>
      <c r="K184" s="168"/>
      <c r="L184" s="167"/>
      <c r="N184" s="169"/>
      <c r="O184" s="164"/>
      <c r="P184" s="164"/>
    </row>
    <row r="185" spans="1:16" s="160" customFormat="1">
      <c r="A185" s="161"/>
      <c r="B185" s="162"/>
      <c r="C185" s="163"/>
      <c r="D185" s="163"/>
      <c r="E185" s="330"/>
      <c r="F185" s="165"/>
      <c r="G185" s="166"/>
      <c r="H185" s="166"/>
      <c r="I185" s="167"/>
      <c r="J185" s="167"/>
      <c r="K185" s="168"/>
      <c r="L185" s="167"/>
      <c r="N185" s="169"/>
      <c r="O185" s="164"/>
      <c r="P185" s="164"/>
    </row>
    <row r="186" spans="1:16" s="160" customFormat="1">
      <c r="A186" s="161"/>
      <c r="B186" s="162"/>
      <c r="C186" s="163"/>
      <c r="D186" s="163"/>
      <c r="E186" s="330"/>
      <c r="F186" s="165"/>
      <c r="G186" s="166"/>
      <c r="H186" s="166"/>
      <c r="I186" s="167"/>
      <c r="J186" s="167"/>
      <c r="K186" s="168"/>
      <c r="L186" s="167"/>
      <c r="N186" s="169"/>
      <c r="O186" s="164"/>
      <c r="P186" s="164"/>
    </row>
    <row r="187" spans="1:16" s="160" customFormat="1">
      <c r="A187" s="161"/>
      <c r="B187" s="162"/>
      <c r="C187" s="163"/>
      <c r="D187" s="163"/>
      <c r="E187" s="330"/>
      <c r="F187" s="165"/>
      <c r="G187" s="166"/>
      <c r="H187" s="166"/>
      <c r="I187" s="167"/>
      <c r="J187" s="167"/>
      <c r="K187" s="168"/>
      <c r="L187" s="167"/>
      <c r="N187" s="169"/>
      <c r="O187" s="164"/>
      <c r="P187" s="164"/>
    </row>
    <row r="188" spans="1:16" s="160" customFormat="1">
      <c r="A188" s="161"/>
      <c r="B188" s="162"/>
      <c r="C188" s="163"/>
      <c r="D188" s="163"/>
      <c r="E188" s="330"/>
      <c r="F188" s="165"/>
      <c r="G188" s="166"/>
      <c r="H188" s="166"/>
      <c r="I188" s="167"/>
      <c r="J188" s="167"/>
      <c r="K188" s="168"/>
      <c r="L188" s="167"/>
      <c r="N188" s="169"/>
      <c r="O188" s="164"/>
      <c r="P188" s="164"/>
    </row>
    <row r="189" spans="1:16" s="160" customFormat="1">
      <c r="A189" s="161"/>
      <c r="B189" s="162"/>
      <c r="C189" s="163"/>
      <c r="D189" s="163"/>
      <c r="E189" s="330"/>
      <c r="F189" s="165"/>
      <c r="G189" s="166"/>
      <c r="H189" s="166"/>
      <c r="I189" s="167"/>
      <c r="J189" s="167"/>
      <c r="K189" s="168"/>
      <c r="L189" s="167"/>
      <c r="N189" s="169"/>
      <c r="O189" s="164"/>
      <c r="P189" s="164"/>
    </row>
    <row r="190" spans="1:16" s="160" customFormat="1">
      <c r="A190" s="161"/>
      <c r="B190" s="162"/>
      <c r="C190" s="163"/>
      <c r="D190" s="163"/>
      <c r="E190" s="330"/>
      <c r="F190" s="165"/>
      <c r="G190" s="166"/>
      <c r="H190" s="166"/>
      <c r="I190" s="167"/>
      <c r="J190" s="167"/>
      <c r="K190" s="168"/>
      <c r="L190" s="167"/>
      <c r="N190" s="169"/>
      <c r="O190" s="164"/>
      <c r="P190" s="164"/>
    </row>
    <row r="191" spans="1:16" s="160" customFormat="1">
      <c r="A191" s="161"/>
      <c r="B191" s="162"/>
      <c r="C191" s="163"/>
      <c r="D191" s="163"/>
      <c r="E191" s="330"/>
      <c r="F191" s="165"/>
      <c r="G191" s="166"/>
      <c r="H191" s="166"/>
      <c r="I191" s="167"/>
      <c r="J191" s="167"/>
      <c r="K191" s="168"/>
      <c r="L191" s="167"/>
      <c r="N191" s="169"/>
      <c r="O191" s="164"/>
      <c r="P191" s="164"/>
    </row>
  </sheetData>
  <mergeCells count="29">
    <mergeCell ref="A2:I2"/>
    <mergeCell ref="A3:I3"/>
    <mergeCell ref="A4:I4"/>
    <mergeCell ref="C5:G5"/>
    <mergeCell ref="A8:I8"/>
    <mergeCell ref="A9:I9"/>
    <mergeCell ref="A10:C10"/>
    <mergeCell ref="A11:C11"/>
    <mergeCell ref="A12:B12"/>
    <mergeCell ref="A13:C13"/>
    <mergeCell ref="A14:C14"/>
    <mergeCell ref="A16:I16"/>
    <mergeCell ref="C20:I20"/>
    <mergeCell ref="A23:G23"/>
    <mergeCell ref="C25:I25"/>
    <mergeCell ref="A29:G29"/>
    <mergeCell ref="C31:I31"/>
    <mergeCell ref="A40:G40"/>
    <mergeCell ref="C42:I42"/>
    <mergeCell ref="A50:G50"/>
    <mergeCell ref="A79:G79"/>
    <mergeCell ref="A81:G81"/>
    <mergeCell ref="A87:I87"/>
    <mergeCell ref="A88:I88"/>
    <mergeCell ref="C52:I52"/>
    <mergeCell ref="A56:G56"/>
    <mergeCell ref="C58:I58"/>
    <mergeCell ref="A63:G63"/>
    <mergeCell ref="C65:I65"/>
  </mergeCells>
  <printOptions horizontalCentered="1"/>
  <pageMargins left="0.39305555555555599" right="0.196527777777778" top="0.78680555555555598" bottom="0.78680555555555598" header="0.118055555555556" footer="0.196527777777778"/>
  <pageSetup paperSize="9" scale="60" fitToHeight="0" orientation="portrait" r:id="rId1"/>
  <headerFooter alignWithMargins="0">
    <oddFooter>&amp;CPágina &amp;P de &amp;N</oddFooter>
  </headerFooter>
  <rowBreaks count="2" manualBreakCount="2">
    <brk id="44" max="9" man="1"/>
    <brk id="72" max="9" man="1"/>
  </rowBreaks>
  <colBreaks count="1" manualBreakCount="1">
    <brk id="10" max="8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2"/>
  <sheetViews>
    <sheetView tabSelected="1" workbookViewId="0">
      <selection activeCell="B43" sqref="B43"/>
    </sheetView>
  </sheetViews>
  <sheetFormatPr defaultColWidth="9.140625" defaultRowHeight="15"/>
  <cols>
    <col min="2" max="2" width="40.7109375" customWidth="1"/>
    <col min="3" max="3" width="24.42578125" customWidth="1"/>
    <col min="4" max="6" width="9.140625" hidden="1" customWidth="1"/>
    <col min="7" max="7" width="16.28515625" customWidth="1"/>
    <col min="8" max="8" width="6" hidden="1" customWidth="1"/>
    <col min="9" max="9" width="11.42578125" customWidth="1"/>
    <col min="10" max="10" width="12.85546875" style="108" customWidth="1"/>
    <col min="11" max="15" width="9.140625" style="108"/>
  </cols>
  <sheetData>
    <row r="2" spans="1:15" ht="15.75">
      <c r="A2" s="371"/>
      <c r="B2" s="371"/>
      <c r="C2" s="371"/>
      <c r="D2" s="371"/>
      <c r="E2" s="371"/>
      <c r="F2" s="371"/>
      <c r="G2" s="371"/>
    </row>
    <row r="3" spans="1:15">
      <c r="A3" s="372"/>
      <c r="B3" s="372"/>
      <c r="C3" s="372"/>
      <c r="D3" s="372"/>
      <c r="E3" s="372"/>
      <c r="F3" s="372"/>
      <c r="G3" s="372"/>
    </row>
    <row r="4" spans="1:15">
      <c r="A4" s="372"/>
      <c r="B4" s="372"/>
      <c r="C4" s="372"/>
      <c r="D4" s="372"/>
      <c r="E4" s="372"/>
      <c r="F4" s="372"/>
      <c r="G4" s="372"/>
    </row>
    <row r="5" spans="1:15">
      <c r="F5" s="109"/>
    </row>
    <row r="6" spans="1:15">
      <c r="F6" s="110" t="s">
        <v>158</v>
      </c>
    </row>
    <row r="7" spans="1:15">
      <c r="F7" s="110"/>
    </row>
    <row r="8" spans="1:15" s="106" customFormat="1" ht="12.75" customHeight="1">
      <c r="A8" s="361" t="s">
        <v>4</v>
      </c>
      <c r="B8" s="361"/>
      <c r="C8" s="361"/>
      <c r="D8" s="361"/>
      <c r="E8" s="361"/>
      <c r="F8" s="361"/>
      <c r="G8" s="361"/>
      <c r="H8" s="361"/>
      <c r="I8" s="361"/>
      <c r="J8" s="143"/>
      <c r="K8" s="144"/>
      <c r="L8" s="144"/>
      <c r="M8" s="145"/>
      <c r="N8" s="144"/>
      <c r="O8" s="144"/>
    </row>
    <row r="9" spans="1:15" s="107" customFormat="1" ht="27" customHeight="1">
      <c r="A9" s="364" t="s">
        <v>188</v>
      </c>
      <c r="B9" s="364"/>
      <c r="C9" s="364"/>
      <c r="D9" s="364"/>
      <c r="E9" s="364"/>
      <c r="F9" s="364"/>
      <c r="G9" s="364"/>
      <c r="H9" s="364"/>
      <c r="I9" s="364"/>
      <c r="J9" s="146"/>
      <c r="K9" s="147"/>
      <c r="L9" s="144"/>
      <c r="M9" s="145"/>
      <c r="N9" s="144"/>
      <c r="O9" s="144"/>
    </row>
    <row r="10" spans="1:15" s="107" customFormat="1" ht="12.75" customHeight="1">
      <c r="A10" s="361" t="s">
        <v>6</v>
      </c>
      <c r="B10" s="361"/>
      <c r="C10" s="361"/>
      <c r="D10" s="113"/>
      <c r="E10" s="113"/>
      <c r="F10" s="114"/>
      <c r="G10" s="115"/>
      <c r="H10" s="115"/>
      <c r="I10" s="148"/>
      <c r="J10" s="143"/>
      <c r="K10" s="144"/>
      <c r="L10" s="144"/>
      <c r="M10" s="145"/>
      <c r="N10" s="144"/>
      <c r="O10" s="144"/>
    </row>
    <row r="11" spans="1:15" s="107" customFormat="1" ht="12.75" customHeight="1">
      <c r="A11" s="361" t="s">
        <v>7</v>
      </c>
      <c r="B11" s="361"/>
      <c r="C11" s="361"/>
      <c r="D11" s="113"/>
      <c r="E11" s="113"/>
      <c r="F11" s="114"/>
      <c r="G11" s="115"/>
      <c r="H11" s="115"/>
      <c r="I11" s="148"/>
      <c r="J11" s="149" t="s">
        <v>159</v>
      </c>
      <c r="K11" s="144"/>
      <c r="L11" s="144"/>
      <c r="M11" s="145"/>
      <c r="N11" s="144"/>
      <c r="O11" s="144"/>
    </row>
    <row r="12" spans="1:15" s="107" customFormat="1" ht="12.75" customHeight="1">
      <c r="A12" s="361" t="s">
        <v>8</v>
      </c>
      <c r="B12" s="361"/>
      <c r="C12" s="113"/>
      <c r="D12" s="113"/>
      <c r="E12" s="113"/>
      <c r="F12" s="114"/>
      <c r="G12" s="115"/>
      <c r="H12" s="115"/>
      <c r="I12" s="148"/>
      <c r="J12" s="150" t="e">
        <f>F65/D43</f>
        <v>#DIV/0!</v>
      </c>
      <c r="K12" s="144"/>
      <c r="L12" s="144"/>
      <c r="M12" s="145"/>
      <c r="N12" s="144"/>
      <c r="O12" s="144"/>
    </row>
    <row r="13" spans="1:15" s="107" customFormat="1" ht="12.75">
      <c r="A13" s="361" t="str">
        <f>xxxxxxx!A13</f>
        <v>DATA DA PLANILHA: JUNHO/2019</v>
      </c>
      <c r="B13" s="361"/>
      <c r="C13" s="361"/>
      <c r="D13" s="113"/>
      <c r="E13" s="113"/>
      <c r="F13" s="114"/>
      <c r="G13" s="115"/>
      <c r="H13" s="115"/>
      <c r="I13" s="148"/>
      <c r="J13" s="143"/>
      <c r="K13" s="144"/>
      <c r="L13" s="144"/>
      <c r="M13" s="145"/>
      <c r="N13" s="144"/>
      <c r="O13" s="144"/>
    </row>
    <row r="14" spans="1:15" s="107" customFormat="1">
      <c r="A14" s="361" t="s">
        <v>10</v>
      </c>
      <c r="B14" s="361"/>
      <c r="C14" s="361"/>
      <c r="D14" s="113"/>
      <c r="E14" s="74"/>
      <c r="F14" s="74"/>
      <c r="G14" s="116" t="s">
        <v>11</v>
      </c>
      <c r="H14" s="116" t="s">
        <v>11</v>
      </c>
      <c r="I14" s="151"/>
      <c r="J14" s="108"/>
      <c r="K14" s="144"/>
      <c r="L14" s="144"/>
      <c r="M14" s="145"/>
      <c r="N14" s="144"/>
      <c r="O14" s="144"/>
    </row>
    <row r="15" spans="1:15" s="107" customFormat="1">
      <c r="A15" s="74" t="s">
        <v>182</v>
      </c>
      <c r="B15" s="74"/>
      <c r="C15" s="74"/>
      <c r="D15" s="74"/>
      <c r="E15" s="117"/>
      <c r="F15" s="114"/>
      <c r="G15" s="118" t="s">
        <v>13</v>
      </c>
      <c r="H15" s="118" t="s">
        <v>13</v>
      </c>
      <c r="I15" s="152"/>
      <c r="J15" s="144"/>
      <c r="K15" s="144"/>
      <c r="L15" s="144"/>
      <c r="M15" s="144"/>
      <c r="N15" s="144"/>
      <c r="O15" s="144"/>
    </row>
    <row r="16" spans="1:15">
      <c r="B16" s="119"/>
      <c r="C16" s="120"/>
      <c r="G16" s="121"/>
    </row>
    <row r="18" spans="1:7">
      <c r="A18" s="368" t="s">
        <v>160</v>
      </c>
      <c r="B18" s="368"/>
      <c r="C18" s="368"/>
      <c r="D18" s="368"/>
      <c r="E18" s="368"/>
      <c r="F18" s="368"/>
      <c r="G18" s="368"/>
    </row>
    <row r="20" spans="1:7">
      <c r="A20" s="122" t="s">
        <v>161</v>
      </c>
      <c r="B20" s="123" t="s">
        <v>162</v>
      </c>
      <c r="C20" s="124" t="s">
        <v>163</v>
      </c>
      <c r="G20" s="124" t="s">
        <v>164</v>
      </c>
    </row>
    <row r="21" spans="1:7">
      <c r="A21" s="125" t="s">
        <v>165</v>
      </c>
      <c r="B21" s="126" t="s">
        <v>24</v>
      </c>
      <c r="C21" s="127"/>
      <c r="D21" s="128"/>
      <c r="E21" s="128"/>
      <c r="F21" s="128"/>
      <c r="G21" s="129"/>
    </row>
    <row r="22" spans="1:7">
      <c r="A22" s="125" t="s">
        <v>166</v>
      </c>
      <c r="B22" s="126" t="s">
        <v>32</v>
      </c>
      <c r="C22" s="127"/>
      <c r="D22" s="128"/>
      <c r="E22" s="128"/>
      <c r="F22" s="128"/>
      <c r="G22" s="129"/>
    </row>
    <row r="23" spans="1:7">
      <c r="A23" s="125" t="s">
        <v>167</v>
      </c>
      <c r="B23" s="126" t="s">
        <v>168</v>
      </c>
      <c r="C23" s="127"/>
      <c r="D23" s="128"/>
      <c r="E23" s="128"/>
      <c r="F23" s="128"/>
      <c r="G23" s="129"/>
    </row>
    <row r="24" spans="1:7">
      <c r="A24" s="125" t="s">
        <v>169</v>
      </c>
      <c r="B24" s="130" t="s">
        <v>72</v>
      </c>
      <c r="C24" s="127"/>
      <c r="D24" s="128"/>
      <c r="E24" s="128"/>
      <c r="F24" s="128"/>
      <c r="G24" s="129"/>
    </row>
    <row r="25" spans="1:7">
      <c r="A25" s="125" t="s">
        <v>170</v>
      </c>
      <c r="B25" s="130" t="s">
        <v>97</v>
      </c>
      <c r="C25" s="127"/>
      <c r="D25" s="131"/>
      <c r="E25" s="128"/>
      <c r="F25" s="132"/>
      <c r="G25" s="129"/>
    </row>
    <row r="26" spans="1:7">
      <c r="A26" s="125" t="s">
        <v>171</v>
      </c>
      <c r="B26" s="130" t="s">
        <v>106</v>
      </c>
      <c r="C26" s="127"/>
      <c r="D26" s="131"/>
      <c r="E26" s="128"/>
      <c r="F26" s="132"/>
      <c r="G26" s="129"/>
    </row>
    <row r="27" spans="1:7">
      <c r="A27" s="125" t="s">
        <v>172</v>
      </c>
      <c r="B27" s="133" t="s">
        <v>114</v>
      </c>
      <c r="C27" s="127"/>
      <c r="D27" s="131"/>
      <c r="E27" s="128"/>
      <c r="F27" s="132"/>
      <c r="G27" s="129"/>
    </row>
    <row r="28" spans="1:7">
      <c r="A28" s="369" t="s">
        <v>23</v>
      </c>
      <c r="B28" s="370"/>
      <c r="C28" s="134"/>
      <c r="D28" s="135"/>
      <c r="E28" s="136"/>
      <c r="F28" s="137"/>
      <c r="G28" s="138"/>
    </row>
    <row r="29" spans="1:7">
      <c r="A29" s="89"/>
      <c r="B29" s="139"/>
      <c r="C29" s="140"/>
    </row>
    <row r="30" spans="1:7">
      <c r="A30" s="89"/>
      <c r="B30" s="139"/>
      <c r="C30" s="140"/>
    </row>
    <row r="31" spans="1:7">
      <c r="A31" s="89"/>
      <c r="B31" s="139"/>
      <c r="C31" s="140"/>
    </row>
    <row r="32" spans="1:7">
      <c r="A32" s="89"/>
      <c r="B32" s="139"/>
      <c r="C32" s="140"/>
    </row>
    <row r="33" spans="1:11">
      <c r="A33" s="89"/>
      <c r="B33" s="139"/>
      <c r="C33" s="140"/>
    </row>
    <row r="34" spans="1:11">
      <c r="A34" s="89"/>
      <c r="B34" s="139"/>
      <c r="C34" s="140"/>
    </row>
    <row r="35" spans="1:11">
      <c r="A35" s="89"/>
      <c r="B35" s="139"/>
      <c r="C35" s="140"/>
    </row>
    <row r="36" spans="1:11">
      <c r="A36" s="367"/>
      <c r="B36" s="367"/>
      <c r="C36" s="367"/>
      <c r="D36" s="367"/>
      <c r="E36" s="367"/>
      <c r="F36" s="367"/>
      <c r="G36" s="367"/>
    </row>
    <row r="37" spans="1:11">
      <c r="A37" s="367"/>
      <c r="B37" s="367"/>
      <c r="C37" s="367"/>
      <c r="D37" s="367"/>
      <c r="E37" s="367"/>
      <c r="F37" s="367"/>
      <c r="G37" s="367"/>
    </row>
    <row r="38" spans="1:11">
      <c r="A38" s="367"/>
      <c r="B38" s="367"/>
    </row>
    <row r="39" spans="1:11">
      <c r="A39" s="367"/>
      <c r="B39" s="367"/>
      <c r="H39" s="89"/>
      <c r="I39" s="89"/>
      <c r="J39" s="153"/>
      <c r="K39" s="153"/>
    </row>
    <row r="40" spans="1:11">
      <c r="A40" s="367"/>
      <c r="B40" s="367"/>
      <c r="C40" s="367"/>
      <c r="D40" s="367"/>
      <c r="E40" s="367"/>
      <c r="F40" s="367"/>
      <c r="G40" s="367"/>
      <c r="H40" s="89"/>
      <c r="I40" s="89"/>
      <c r="J40" s="153"/>
      <c r="K40" s="153"/>
    </row>
    <row r="41" spans="1:11">
      <c r="B41" s="89"/>
      <c r="C41" s="89"/>
      <c r="D41" s="89"/>
      <c r="E41" s="89"/>
      <c r="F41" s="89"/>
      <c r="G41" s="89"/>
      <c r="H41" s="89"/>
      <c r="I41" s="89"/>
      <c r="J41" s="153"/>
      <c r="K41" s="153"/>
    </row>
    <row r="42" spans="1:11">
      <c r="B42" s="89"/>
      <c r="C42" s="89"/>
      <c r="D42" s="89"/>
      <c r="E42" s="89"/>
      <c r="F42" s="89"/>
      <c r="G42" s="89"/>
      <c r="H42" s="89"/>
      <c r="I42" s="89"/>
      <c r="J42" s="153"/>
      <c r="K42" s="153"/>
    </row>
    <row r="43" spans="1:11">
      <c r="B43" s="90"/>
      <c r="C43" s="90"/>
      <c r="D43" s="90"/>
      <c r="E43" s="90"/>
      <c r="F43" s="90"/>
      <c r="G43" s="90"/>
      <c r="H43" s="90"/>
      <c r="I43" s="90"/>
      <c r="J43" s="154"/>
      <c r="K43" s="154"/>
    </row>
    <row r="44" spans="1:11">
      <c r="A44" s="366"/>
      <c r="B44" s="366"/>
      <c r="C44" s="366"/>
      <c r="D44" s="366"/>
      <c r="E44" s="366"/>
      <c r="F44" s="366"/>
      <c r="G44" s="366"/>
      <c r="H44" s="366"/>
      <c r="I44" s="366"/>
      <c r="J44" s="366"/>
      <c r="K44" s="366"/>
    </row>
    <row r="45" spans="1:11">
      <c r="A45" s="366"/>
      <c r="B45" s="366"/>
      <c r="C45" s="366"/>
      <c r="D45" s="366"/>
      <c r="E45" s="366"/>
      <c r="F45" s="366"/>
      <c r="G45" s="366"/>
      <c r="H45" s="366"/>
      <c r="I45" s="366"/>
      <c r="J45" s="366"/>
      <c r="K45" s="366"/>
    </row>
    <row r="46" spans="1:11">
      <c r="A46" s="366"/>
      <c r="B46" s="366"/>
      <c r="C46" s="366"/>
      <c r="D46" s="366"/>
      <c r="E46" s="366"/>
      <c r="F46" s="366"/>
      <c r="G46" s="366"/>
      <c r="H46" s="366"/>
      <c r="I46" s="366"/>
      <c r="J46" s="366"/>
      <c r="K46" s="366"/>
    </row>
    <row r="47" spans="1:11">
      <c r="A47" s="141"/>
      <c r="B47" s="141"/>
      <c r="C47" s="141"/>
      <c r="D47" s="141"/>
      <c r="E47" s="141"/>
      <c r="F47" s="141"/>
      <c r="G47" s="141"/>
      <c r="H47" s="142"/>
      <c r="I47" s="142"/>
    </row>
    <row r="48" spans="1:11">
      <c r="A48" s="142"/>
      <c r="B48" s="142"/>
      <c r="C48" s="142"/>
      <c r="D48" s="142"/>
      <c r="E48" s="142"/>
    </row>
    <row r="49" spans="1:3">
      <c r="A49" s="89"/>
      <c r="B49" s="139"/>
      <c r="C49" s="140"/>
    </row>
    <row r="50" spans="1:3">
      <c r="A50" s="89"/>
      <c r="B50" s="139"/>
      <c r="C50" s="140"/>
    </row>
    <row r="51" spans="1:3">
      <c r="A51" s="89"/>
      <c r="B51" s="139"/>
      <c r="C51" s="140"/>
    </row>
    <row r="52" spans="1:3">
      <c r="A52" s="89"/>
      <c r="B52" s="139"/>
      <c r="C52" s="140"/>
    </row>
  </sheetData>
  <mergeCells count="21">
    <mergeCell ref="A2:G2"/>
    <mergeCell ref="A3:G3"/>
    <mergeCell ref="A4:G4"/>
    <mergeCell ref="A8:I8"/>
    <mergeCell ref="A9:I9"/>
    <mergeCell ref="A10:C10"/>
    <mergeCell ref="A11:C11"/>
    <mergeCell ref="A12:B12"/>
    <mergeCell ref="A13:C13"/>
    <mergeCell ref="A14:C14"/>
    <mergeCell ref="A18:G18"/>
    <mergeCell ref="A28:B28"/>
    <mergeCell ref="A36:G36"/>
    <mergeCell ref="A37:G37"/>
    <mergeCell ref="A38:B38"/>
    <mergeCell ref="A46:K46"/>
    <mergeCell ref="A39:B39"/>
    <mergeCell ref="A40:B40"/>
    <mergeCell ref="C40:G40"/>
    <mergeCell ref="A44:K44"/>
    <mergeCell ref="A45:K45"/>
  </mergeCells>
  <pageMargins left="0.51180555555555596" right="0.51180555555555596" top="0.78680555555555598" bottom="0.78680555555555598" header="0.31388888888888899" footer="0.31388888888888899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2"/>
  <sheetViews>
    <sheetView view="pageBreakPreview" zoomScale="90" zoomScaleNormal="100" zoomScaleSheetLayoutView="90" workbookViewId="0">
      <selection activeCell="A10" sqref="A10:C10"/>
    </sheetView>
  </sheetViews>
  <sheetFormatPr defaultColWidth="9.140625" defaultRowHeight="12.75"/>
  <cols>
    <col min="1" max="1" width="12" style="161" customWidth="1"/>
    <col min="2" max="2" width="14.42578125" style="331" customWidth="1"/>
    <col min="3" max="3" width="57.85546875" style="163" customWidth="1"/>
    <col min="4" max="4" width="8.28515625" style="163" customWidth="1"/>
    <col min="5" max="5" width="8.140625" style="164" customWidth="1"/>
    <col min="6" max="6" width="12.7109375" style="165" customWidth="1"/>
    <col min="7" max="8" width="10.140625" style="166" customWidth="1"/>
    <col min="9" max="10" width="14.7109375" style="167" customWidth="1"/>
    <col min="11" max="11" width="11.28515625" style="168" hidden="1" customWidth="1"/>
    <col min="12" max="12" width="11.42578125" style="167" hidden="1" customWidth="1"/>
    <col min="13" max="13" width="11.42578125" style="160" customWidth="1"/>
    <col min="14" max="14" width="11.42578125" style="169" customWidth="1"/>
    <col min="15" max="256" width="11.42578125" style="164" customWidth="1"/>
    <col min="257" max="16384" width="9.140625" style="164"/>
  </cols>
  <sheetData>
    <row r="1" spans="1:16">
      <c r="C1" s="117"/>
      <c r="D1" s="117"/>
      <c r="E1" s="117"/>
      <c r="F1" s="170"/>
      <c r="G1" s="165"/>
      <c r="H1" s="165"/>
      <c r="I1" s="248"/>
      <c r="J1" s="248"/>
      <c r="K1" s="249"/>
      <c r="L1" s="248"/>
      <c r="M1" s="250"/>
      <c r="N1" s="251"/>
      <c r="O1" s="252"/>
      <c r="P1" s="252"/>
    </row>
    <row r="2" spans="1:16" ht="15" customHeight="1">
      <c r="A2" s="365"/>
      <c r="B2" s="365"/>
      <c r="C2" s="365"/>
      <c r="D2" s="365"/>
      <c r="E2" s="365"/>
      <c r="F2" s="365"/>
      <c r="G2" s="365"/>
      <c r="H2" s="365"/>
      <c r="I2" s="365"/>
      <c r="J2" s="117"/>
      <c r="K2" s="249"/>
      <c r="L2" s="248"/>
      <c r="M2" s="250"/>
      <c r="N2" s="251"/>
      <c r="O2" s="252"/>
      <c r="P2" s="252"/>
    </row>
    <row r="3" spans="1:16" ht="15" customHeight="1">
      <c r="A3" s="365"/>
      <c r="B3" s="365"/>
      <c r="C3" s="365"/>
      <c r="D3" s="365"/>
      <c r="E3" s="365"/>
      <c r="F3" s="365"/>
      <c r="G3" s="365"/>
      <c r="H3" s="365"/>
      <c r="I3" s="365"/>
      <c r="J3" s="117"/>
      <c r="K3" s="249"/>
      <c r="L3" s="248"/>
      <c r="M3" s="250"/>
      <c r="N3" s="251"/>
      <c r="O3" s="252"/>
      <c r="P3" s="252"/>
    </row>
    <row r="4" spans="1:16" ht="15" customHeight="1">
      <c r="A4" s="365"/>
      <c r="B4" s="365"/>
      <c r="C4" s="365"/>
      <c r="D4" s="365"/>
      <c r="E4" s="365"/>
      <c r="F4" s="365"/>
      <c r="G4" s="365"/>
      <c r="H4" s="365"/>
      <c r="I4" s="365"/>
      <c r="J4" s="117"/>
      <c r="K4" s="249"/>
      <c r="L4" s="248"/>
      <c r="M4" s="250"/>
      <c r="N4" s="251"/>
      <c r="O4" s="252"/>
      <c r="P4" s="252"/>
    </row>
    <row r="5" spans="1:16" s="155" customFormat="1">
      <c r="A5" s="171"/>
      <c r="B5" s="332"/>
      <c r="C5" s="353"/>
      <c r="D5" s="353"/>
      <c r="E5" s="353"/>
      <c r="F5" s="353"/>
      <c r="G5" s="353"/>
      <c r="H5" s="113"/>
      <c r="I5" s="148"/>
      <c r="J5" s="148"/>
      <c r="K5" s="253"/>
      <c r="L5" s="148"/>
      <c r="M5" s="254"/>
      <c r="N5" s="255"/>
    </row>
    <row r="6" spans="1:16" s="155" customFormat="1">
      <c r="A6" s="171"/>
      <c r="B6" s="332"/>
      <c r="C6" s="113"/>
      <c r="D6" s="113"/>
      <c r="E6" s="113"/>
      <c r="F6" s="113"/>
      <c r="G6" s="113"/>
      <c r="H6" s="113"/>
      <c r="I6" s="148"/>
      <c r="J6" s="148"/>
      <c r="K6" s="253"/>
      <c r="L6" s="148"/>
      <c r="M6" s="254"/>
      <c r="N6" s="255"/>
    </row>
    <row r="7" spans="1:16" s="155" customFormat="1">
      <c r="A7" s="171"/>
      <c r="B7" s="332"/>
      <c r="C7" s="113"/>
      <c r="D7" s="113"/>
      <c r="E7" s="113"/>
      <c r="F7" s="113"/>
      <c r="G7" s="113"/>
      <c r="H7" s="113"/>
      <c r="I7" s="148"/>
      <c r="J7" s="148"/>
      <c r="K7" s="253"/>
      <c r="L7" s="148"/>
      <c r="M7" s="254"/>
      <c r="N7" s="255"/>
    </row>
    <row r="8" spans="1:16" s="155" customFormat="1">
      <c r="A8" s="361" t="s">
        <v>4</v>
      </c>
      <c r="B8" s="361"/>
      <c r="C8" s="361"/>
      <c r="D8" s="361"/>
      <c r="E8" s="361"/>
      <c r="F8" s="361"/>
      <c r="G8" s="361"/>
      <c r="H8" s="361"/>
      <c r="I8" s="361"/>
      <c r="J8" s="111"/>
      <c r="K8" s="253"/>
      <c r="L8" s="148"/>
      <c r="M8" s="254"/>
      <c r="N8" s="255"/>
    </row>
    <row r="9" spans="1:16" s="155" customFormat="1" ht="27" customHeight="1">
      <c r="A9" s="364" t="s">
        <v>5</v>
      </c>
      <c r="B9" s="364"/>
      <c r="C9" s="364"/>
      <c r="D9" s="364"/>
      <c r="E9" s="364"/>
      <c r="F9" s="364"/>
      <c r="G9" s="364"/>
      <c r="H9" s="364"/>
      <c r="I9" s="364"/>
      <c r="J9" s="112"/>
      <c r="K9" s="253"/>
      <c r="L9" s="148"/>
      <c r="M9" s="254"/>
      <c r="N9" s="255"/>
    </row>
    <row r="10" spans="1:16" s="155" customFormat="1">
      <c r="A10" s="361" t="s">
        <v>6</v>
      </c>
      <c r="B10" s="361"/>
      <c r="C10" s="361"/>
      <c r="D10" s="113"/>
      <c r="E10" s="113"/>
      <c r="F10" s="114"/>
      <c r="G10" s="115"/>
      <c r="H10" s="115"/>
      <c r="I10" s="148"/>
      <c r="J10" s="148"/>
      <c r="K10" s="253"/>
      <c r="L10" s="148"/>
      <c r="M10" s="254"/>
      <c r="N10" s="255"/>
    </row>
    <row r="11" spans="1:16" s="155" customFormat="1">
      <c r="A11" s="361" t="s">
        <v>7</v>
      </c>
      <c r="B11" s="361"/>
      <c r="C11" s="361"/>
      <c r="D11" s="113"/>
      <c r="E11" s="113"/>
      <c r="F11" s="114"/>
      <c r="G11" s="115"/>
      <c r="H11" s="115"/>
      <c r="I11" s="148"/>
      <c r="J11" s="148"/>
      <c r="K11" s="253"/>
      <c r="L11" s="148"/>
      <c r="M11" s="254"/>
      <c r="N11" s="255"/>
    </row>
    <row r="12" spans="1:16" s="155" customFormat="1">
      <c r="A12" s="361" t="s">
        <v>8</v>
      </c>
      <c r="B12" s="361"/>
      <c r="C12" s="113"/>
      <c r="D12" s="113"/>
      <c r="E12" s="113"/>
      <c r="F12" s="114"/>
      <c r="G12" s="115"/>
      <c r="H12" s="115"/>
      <c r="I12" s="148"/>
      <c r="J12" s="148"/>
      <c r="K12" s="253"/>
      <c r="L12" s="148"/>
      <c r="M12" s="254"/>
      <c r="N12" s="255"/>
    </row>
    <row r="13" spans="1:16" s="155" customFormat="1">
      <c r="A13" s="361" t="str">
        <f>xxxxxxx!A13</f>
        <v>DATA DA PLANILHA: JUNHO/2019</v>
      </c>
      <c r="B13" s="361"/>
      <c r="C13" s="361"/>
      <c r="D13" s="113"/>
      <c r="E13" s="113"/>
      <c r="F13" s="114"/>
      <c r="G13" s="115"/>
      <c r="H13" s="115"/>
      <c r="I13" s="148"/>
      <c r="J13" s="148"/>
      <c r="K13" s="253"/>
      <c r="L13" s="148"/>
      <c r="M13" s="254"/>
      <c r="N13" s="255"/>
    </row>
    <row r="14" spans="1:16" s="155" customFormat="1" ht="15" customHeight="1">
      <c r="A14" s="361" t="s">
        <v>10</v>
      </c>
      <c r="B14" s="361"/>
      <c r="C14" s="361"/>
      <c r="D14" s="113"/>
      <c r="E14" s="74"/>
      <c r="F14" s="74"/>
      <c r="G14" s="74"/>
      <c r="H14" s="116" t="s">
        <v>11</v>
      </c>
      <c r="I14" s="151"/>
      <c r="J14" s="151"/>
      <c r="K14" s="253"/>
      <c r="L14" s="148"/>
      <c r="M14" s="254"/>
      <c r="N14" s="255"/>
    </row>
    <row r="15" spans="1:16" s="155" customFormat="1" ht="15" customHeight="1">
      <c r="A15" s="74" t="s">
        <v>182</v>
      </c>
      <c r="B15" s="333"/>
      <c r="C15" s="74"/>
      <c r="D15" s="74"/>
      <c r="E15" s="117"/>
      <c r="F15" s="114"/>
      <c r="G15" s="114"/>
      <c r="H15" s="118" t="s">
        <v>13</v>
      </c>
      <c r="I15" s="152"/>
      <c r="J15" s="152"/>
      <c r="K15" s="253"/>
      <c r="L15" s="148"/>
      <c r="M15" s="254"/>
      <c r="N15" s="255"/>
    </row>
    <row r="16" spans="1:16" s="155" customFormat="1" ht="15" customHeight="1">
      <c r="A16" s="362" t="s">
        <v>14</v>
      </c>
      <c r="B16" s="363"/>
      <c r="C16" s="363"/>
      <c r="D16" s="363"/>
      <c r="E16" s="363"/>
      <c r="F16" s="363"/>
      <c r="G16" s="363"/>
      <c r="H16" s="363"/>
      <c r="I16" s="363"/>
      <c r="J16" s="151"/>
      <c r="K16" s="256"/>
      <c r="L16" s="148"/>
      <c r="M16" s="254"/>
      <c r="N16" s="255"/>
    </row>
    <row r="17" spans="1:14" s="155" customFormat="1">
      <c r="A17" s="171"/>
      <c r="B17" s="332"/>
      <c r="F17" s="173"/>
      <c r="G17" s="174"/>
      <c r="H17" s="174"/>
      <c r="I17" s="257"/>
      <c r="J17" s="257"/>
      <c r="K17" s="258"/>
      <c r="L17" s="259"/>
      <c r="M17" s="260"/>
      <c r="N17" s="255"/>
    </row>
    <row r="18" spans="1:14" s="155" customFormat="1" ht="36">
      <c r="A18" s="175" t="s">
        <v>15</v>
      </c>
      <c r="B18" s="334" t="s">
        <v>16</v>
      </c>
      <c r="C18" s="175" t="s">
        <v>17</v>
      </c>
      <c r="D18" s="177" t="s">
        <v>18</v>
      </c>
      <c r="E18" s="177" t="s">
        <v>19</v>
      </c>
      <c r="F18" s="178" t="s">
        <v>20</v>
      </c>
      <c r="G18" s="179" t="s">
        <v>21</v>
      </c>
      <c r="H18" s="179" t="s">
        <v>22</v>
      </c>
      <c r="I18" s="261" t="s">
        <v>23</v>
      </c>
      <c r="J18" s="261" t="s">
        <v>23</v>
      </c>
      <c r="K18" s="262"/>
      <c r="L18" s="260"/>
      <c r="M18" s="263"/>
      <c r="N18" s="255"/>
    </row>
    <row r="19" spans="1:14" s="155" customFormat="1" ht="15" customHeight="1">
      <c r="A19" s="180"/>
      <c r="B19" s="335"/>
      <c r="C19" s="181"/>
      <c r="D19" s="181"/>
      <c r="E19" s="181"/>
      <c r="F19" s="180"/>
      <c r="G19" s="181"/>
      <c r="H19" s="181"/>
      <c r="I19" s="264"/>
      <c r="J19" s="264"/>
      <c r="K19" s="265"/>
      <c r="L19" s="148"/>
      <c r="M19" s="254"/>
      <c r="N19" s="255"/>
    </row>
    <row r="20" spans="1:14" s="155" customFormat="1" ht="18" customHeight="1">
      <c r="A20" s="182">
        <v>1</v>
      </c>
      <c r="B20" s="336"/>
      <c r="C20" s="355" t="s">
        <v>24</v>
      </c>
      <c r="D20" s="355"/>
      <c r="E20" s="355"/>
      <c r="F20" s="355"/>
      <c r="G20" s="355"/>
      <c r="H20" s="355"/>
      <c r="I20" s="358"/>
      <c r="J20" s="183"/>
      <c r="K20" s="266"/>
      <c r="L20" s="267">
        <v>1.22</v>
      </c>
      <c r="M20" s="254"/>
      <c r="N20" s="255"/>
    </row>
    <row r="21" spans="1:14" s="155" customFormat="1" ht="25.5">
      <c r="A21" s="184" t="s">
        <v>25</v>
      </c>
      <c r="B21" s="337" t="s">
        <v>183</v>
      </c>
      <c r="C21" s="186" t="s">
        <v>184</v>
      </c>
      <c r="D21" s="187"/>
      <c r="E21" s="188" t="s">
        <v>27</v>
      </c>
      <c r="F21" s="189">
        <v>16</v>
      </c>
      <c r="G21" s="189"/>
      <c r="H21" s="190"/>
      <c r="I21" s="268"/>
      <c r="J21" s="269"/>
      <c r="K21" s="270" t="s">
        <v>185</v>
      </c>
      <c r="L21" s="271">
        <f>TRUNC(K21*$L$20,2)</f>
        <v>375.97</v>
      </c>
      <c r="M21" s="254"/>
      <c r="N21" s="255"/>
    </row>
    <row r="22" spans="1:14" s="156" customFormat="1" ht="43.5" customHeight="1">
      <c r="A22" s="191" t="s">
        <v>29</v>
      </c>
      <c r="B22" s="192">
        <v>93208</v>
      </c>
      <c r="C22" s="193" t="s">
        <v>30</v>
      </c>
      <c r="D22" s="194"/>
      <c r="E22" s="195" t="s">
        <v>27</v>
      </c>
      <c r="F22" s="196">
        <v>9</v>
      </c>
      <c r="G22" s="196"/>
      <c r="H22" s="197"/>
      <c r="I22" s="272"/>
      <c r="J22" s="273"/>
      <c r="K22" s="274">
        <v>526.03</v>
      </c>
      <c r="L22" s="271">
        <f t="shared" ref="L22" si="0">TRUNC(K22*$L$20,2)</f>
        <v>641.75</v>
      </c>
      <c r="M22" s="275"/>
      <c r="N22" s="276"/>
    </row>
    <row r="23" spans="1:14" s="155" customFormat="1" ht="15.75" customHeight="1">
      <c r="A23" s="346" t="s">
        <v>31</v>
      </c>
      <c r="B23" s="347"/>
      <c r="C23" s="347"/>
      <c r="D23" s="347"/>
      <c r="E23" s="347"/>
      <c r="F23" s="347"/>
      <c r="G23" s="348"/>
      <c r="H23" s="199"/>
      <c r="I23" s="277">
        <f>SUM(I21:I22)</f>
        <v>0</v>
      </c>
      <c r="J23" s="278">
        <v>0</v>
      </c>
      <c r="K23" s="265"/>
      <c r="L23" s="148"/>
      <c r="M23" s="254"/>
      <c r="N23" s="255"/>
    </row>
    <row r="24" spans="1:14" s="155" customFormat="1" ht="15" customHeight="1">
      <c r="A24" s="180"/>
      <c r="B24" s="335"/>
      <c r="C24" s="181"/>
      <c r="D24" s="181"/>
      <c r="E24" s="181"/>
      <c r="F24" s="180"/>
      <c r="G24" s="181"/>
      <c r="H24" s="181"/>
      <c r="I24" s="264"/>
      <c r="J24" s="279"/>
      <c r="K24" s="265"/>
      <c r="L24" s="148"/>
      <c r="M24" s="254"/>
      <c r="N24" s="255"/>
    </row>
    <row r="25" spans="1:14" s="155" customFormat="1" ht="15">
      <c r="A25" s="182">
        <v>2</v>
      </c>
      <c r="B25" s="338"/>
      <c r="C25" s="355" t="s">
        <v>32</v>
      </c>
      <c r="D25" s="356"/>
      <c r="E25" s="356"/>
      <c r="F25" s="356"/>
      <c r="G25" s="356"/>
      <c r="H25" s="356"/>
      <c r="I25" s="357"/>
      <c r="J25" s="200"/>
      <c r="K25" s="266"/>
      <c r="L25" s="280"/>
      <c r="M25" s="254"/>
      <c r="N25" s="255"/>
    </row>
    <row r="26" spans="1:14" s="157" customFormat="1" ht="51">
      <c r="A26" s="201" t="s">
        <v>33</v>
      </c>
      <c r="B26" s="202" t="s">
        <v>34</v>
      </c>
      <c r="C26" s="203" t="s">
        <v>35</v>
      </c>
      <c r="D26" s="204"/>
      <c r="E26" s="205" t="s">
        <v>36</v>
      </c>
      <c r="F26" s="206">
        <v>5079.78</v>
      </c>
      <c r="G26" s="189"/>
      <c r="H26" s="190"/>
      <c r="I26" s="268"/>
      <c r="J26" s="269"/>
      <c r="K26" s="281" t="s">
        <v>186</v>
      </c>
      <c r="L26" s="282">
        <f t="shared" ref="L26:L49" si="1">TRUNC(K26*$L$20,2)</f>
        <v>2.0699999999999998</v>
      </c>
      <c r="M26" s="283"/>
      <c r="N26" s="283"/>
    </row>
    <row r="27" spans="1:14" s="156" customFormat="1" ht="44.25" customHeight="1">
      <c r="A27" s="201" t="s">
        <v>38</v>
      </c>
      <c r="B27" s="202" t="s">
        <v>39</v>
      </c>
      <c r="C27" s="203" t="s">
        <v>40</v>
      </c>
      <c r="D27" s="207"/>
      <c r="E27" s="205" t="s">
        <v>36</v>
      </c>
      <c r="F27" s="206">
        <f>xxxxxxx!F27</f>
        <v>8127.65</v>
      </c>
      <c r="G27" s="189"/>
      <c r="H27" s="190"/>
      <c r="I27" s="284"/>
      <c r="J27" s="269"/>
      <c r="K27" s="274">
        <v>1.5</v>
      </c>
      <c r="L27" s="271">
        <f t="shared" si="1"/>
        <v>1.83</v>
      </c>
      <c r="M27" s="275"/>
      <c r="N27" s="276"/>
    </row>
    <row r="28" spans="1:14" s="156" customFormat="1" ht="47.25" customHeight="1">
      <c r="A28" s="208" t="s">
        <v>41</v>
      </c>
      <c r="B28" s="192">
        <v>97914</v>
      </c>
      <c r="C28" s="193" t="s">
        <v>42</v>
      </c>
      <c r="D28" s="209" t="str">
        <f>xxxxxxx!D28</f>
        <v>7,00 KM</v>
      </c>
      <c r="E28" s="195" t="s">
        <v>43</v>
      </c>
      <c r="F28" s="206">
        <v>20149.8</v>
      </c>
      <c r="G28" s="210"/>
      <c r="H28" s="211"/>
      <c r="I28" s="272"/>
      <c r="J28" s="269"/>
      <c r="K28" s="274">
        <v>1.62</v>
      </c>
      <c r="L28" s="271">
        <f t="shared" si="1"/>
        <v>1.97</v>
      </c>
      <c r="M28" s="275"/>
      <c r="N28" s="276"/>
    </row>
    <row r="29" spans="1:14" s="155" customFormat="1" ht="15.75" customHeight="1">
      <c r="A29" s="346" t="s">
        <v>44</v>
      </c>
      <c r="B29" s="347"/>
      <c r="C29" s="347"/>
      <c r="D29" s="347"/>
      <c r="E29" s="347"/>
      <c r="F29" s="347"/>
      <c r="G29" s="348"/>
      <c r="H29" s="199"/>
      <c r="I29" s="277">
        <f>I26+I27+I28</f>
        <v>0</v>
      </c>
      <c r="J29" s="278">
        <v>0</v>
      </c>
      <c r="K29" s="265"/>
      <c r="L29" s="148"/>
      <c r="M29" s="254"/>
      <c r="N29" s="255"/>
    </row>
    <row r="30" spans="1:14" s="155" customFormat="1" ht="15" customHeight="1">
      <c r="A30" s="180"/>
      <c r="B30" s="335"/>
      <c r="C30" s="181"/>
      <c r="D30" s="181"/>
      <c r="E30" s="181"/>
      <c r="F30" s="180"/>
      <c r="G30" s="181"/>
      <c r="H30" s="181"/>
      <c r="I30" s="264"/>
      <c r="J30" s="279"/>
      <c r="K30" s="265"/>
      <c r="L30" s="148"/>
      <c r="M30" s="254"/>
      <c r="N30" s="255"/>
    </row>
    <row r="31" spans="1:14" s="155" customFormat="1" ht="15.75" customHeight="1">
      <c r="A31" s="182">
        <v>3</v>
      </c>
      <c r="B31" s="338"/>
      <c r="C31" s="355" t="s">
        <v>45</v>
      </c>
      <c r="D31" s="355"/>
      <c r="E31" s="355"/>
      <c r="F31" s="355"/>
      <c r="G31" s="355"/>
      <c r="H31" s="355"/>
      <c r="I31" s="358"/>
      <c r="J31" s="200"/>
      <c r="K31" s="276"/>
      <c r="L31" s="148"/>
      <c r="M31" s="254"/>
      <c r="N31" s="255"/>
    </row>
    <row r="32" spans="1:14" s="156" customFormat="1" ht="38.25">
      <c r="A32" s="201" t="s">
        <v>46</v>
      </c>
      <c r="B32" s="212">
        <v>41721</v>
      </c>
      <c r="C32" s="213" t="s">
        <v>47</v>
      </c>
      <c r="D32" s="186"/>
      <c r="E32" s="188" t="s">
        <v>36</v>
      </c>
      <c r="F32" s="189">
        <v>2878.55</v>
      </c>
      <c r="G32" s="214"/>
      <c r="H32" s="215"/>
      <c r="I32" s="285"/>
      <c r="J32" s="286"/>
      <c r="K32" s="274">
        <v>3.12</v>
      </c>
      <c r="L32" s="271">
        <f t="shared" si="1"/>
        <v>3.8</v>
      </c>
      <c r="M32" s="275"/>
      <c r="N32" s="276"/>
    </row>
    <row r="33" spans="1:14" s="156" customFormat="1" ht="45.75" customHeight="1">
      <c r="A33" s="201" t="s">
        <v>48</v>
      </c>
      <c r="B33" s="202">
        <v>96396</v>
      </c>
      <c r="C33" s="203" t="s">
        <v>49</v>
      </c>
      <c r="D33" s="216"/>
      <c r="E33" s="205" t="s">
        <v>36</v>
      </c>
      <c r="F33" s="189">
        <v>2031.91</v>
      </c>
      <c r="G33" s="217"/>
      <c r="H33" s="218"/>
      <c r="I33" s="287"/>
      <c r="J33" s="288"/>
      <c r="K33" s="274">
        <v>97.66</v>
      </c>
      <c r="L33" s="271">
        <f t="shared" si="1"/>
        <v>119.14</v>
      </c>
      <c r="M33" s="275"/>
      <c r="N33" s="276"/>
    </row>
    <row r="34" spans="1:14" s="156" customFormat="1" ht="52.5" customHeight="1">
      <c r="A34" s="201" t="s">
        <v>50</v>
      </c>
      <c r="B34" s="202">
        <v>97918</v>
      </c>
      <c r="C34" s="203" t="s">
        <v>42</v>
      </c>
      <c r="D34" s="209" t="s">
        <v>51</v>
      </c>
      <c r="E34" s="205" t="s">
        <v>66</v>
      </c>
      <c r="F34" s="189">
        <v>91436.06</v>
      </c>
      <c r="G34" s="217"/>
      <c r="H34" s="218"/>
      <c r="I34" s="287"/>
      <c r="J34" s="288"/>
      <c r="K34" s="274">
        <v>1.08</v>
      </c>
      <c r="L34" s="271">
        <f t="shared" si="1"/>
        <v>1.31</v>
      </c>
      <c r="M34" s="275"/>
      <c r="N34" s="276"/>
    </row>
    <row r="35" spans="1:14" s="156" customFormat="1" ht="34.5" customHeight="1">
      <c r="A35" s="201" t="s">
        <v>52</v>
      </c>
      <c r="B35" s="202" t="s">
        <v>53</v>
      </c>
      <c r="C35" s="203" t="s">
        <v>54</v>
      </c>
      <c r="D35" s="216"/>
      <c r="E35" s="205" t="s">
        <v>55</v>
      </c>
      <c r="F35" s="189">
        <v>13546.09</v>
      </c>
      <c r="G35" s="217"/>
      <c r="H35" s="218"/>
      <c r="I35" s="287"/>
      <c r="J35" s="288"/>
      <c r="K35" s="274">
        <v>6.72</v>
      </c>
      <c r="L35" s="271">
        <f t="shared" si="1"/>
        <v>8.19</v>
      </c>
      <c r="M35" s="275"/>
      <c r="N35" s="276"/>
    </row>
    <row r="36" spans="1:14" s="156" customFormat="1" ht="33" customHeight="1">
      <c r="A36" s="201" t="s">
        <v>56</v>
      </c>
      <c r="B36" s="202" t="s">
        <v>57</v>
      </c>
      <c r="C36" s="203" t="s">
        <v>58</v>
      </c>
      <c r="D36" s="216"/>
      <c r="E36" s="205" t="s">
        <v>55</v>
      </c>
      <c r="F36" s="189">
        <v>13546.09</v>
      </c>
      <c r="G36" s="217"/>
      <c r="H36" s="218"/>
      <c r="I36" s="287"/>
      <c r="J36" s="288"/>
      <c r="K36" s="274">
        <v>1.7</v>
      </c>
      <c r="L36" s="271">
        <f t="shared" si="1"/>
        <v>2.0699999999999998</v>
      </c>
      <c r="M36" s="275"/>
      <c r="N36" s="276"/>
    </row>
    <row r="37" spans="1:14" s="156" customFormat="1" ht="57" customHeight="1">
      <c r="A37" s="201" t="s">
        <v>59</v>
      </c>
      <c r="B37" s="202" t="s">
        <v>60</v>
      </c>
      <c r="C37" s="203" t="s">
        <v>61</v>
      </c>
      <c r="D37" s="216"/>
      <c r="E37" s="205" t="s">
        <v>36</v>
      </c>
      <c r="F37" s="189">
        <v>406.38</v>
      </c>
      <c r="G37" s="217"/>
      <c r="H37" s="218"/>
      <c r="I37" s="287"/>
      <c r="J37" s="288"/>
      <c r="K37" s="274">
        <v>1204.06</v>
      </c>
      <c r="L37" s="271">
        <f t="shared" si="1"/>
        <v>1468.95</v>
      </c>
      <c r="M37" s="275"/>
      <c r="N37" s="276"/>
    </row>
    <row r="38" spans="1:14" s="156" customFormat="1" ht="43.5" customHeight="1">
      <c r="A38" s="201" t="s">
        <v>62</v>
      </c>
      <c r="B38" s="202" t="s">
        <v>63</v>
      </c>
      <c r="C38" s="203" t="s">
        <v>64</v>
      </c>
      <c r="D38" s="209" t="s">
        <v>65</v>
      </c>
      <c r="E38" s="205" t="s">
        <v>66</v>
      </c>
      <c r="F38" s="189">
        <v>6230.36</v>
      </c>
      <c r="G38" s="217"/>
      <c r="H38" s="218"/>
      <c r="I38" s="287"/>
      <c r="J38" s="288"/>
      <c r="K38" s="274">
        <v>0.42</v>
      </c>
      <c r="L38" s="271">
        <f t="shared" si="1"/>
        <v>0.51</v>
      </c>
      <c r="M38" s="275"/>
      <c r="N38" s="276"/>
    </row>
    <row r="39" spans="1:14" s="156" customFormat="1" ht="18.75" customHeight="1">
      <c r="A39" s="208" t="s">
        <v>67</v>
      </c>
      <c r="B39" s="192" t="s">
        <v>68</v>
      </c>
      <c r="C39" s="193" t="s">
        <v>69</v>
      </c>
      <c r="D39" s="219"/>
      <c r="E39" s="195" t="s">
        <v>70</v>
      </c>
      <c r="F39" s="189">
        <v>30</v>
      </c>
      <c r="G39" s="220"/>
      <c r="H39" s="221"/>
      <c r="I39" s="289"/>
      <c r="J39" s="290"/>
      <c r="K39" s="274">
        <v>81.67</v>
      </c>
      <c r="L39" s="271">
        <f t="shared" si="1"/>
        <v>99.63</v>
      </c>
      <c r="M39" s="275"/>
      <c r="N39" s="276"/>
    </row>
    <row r="40" spans="1:14" s="155" customFormat="1" ht="15.75" customHeight="1">
      <c r="A40" s="346" t="s">
        <v>71</v>
      </c>
      <c r="B40" s="347"/>
      <c r="C40" s="347"/>
      <c r="D40" s="347"/>
      <c r="E40" s="347"/>
      <c r="F40" s="347"/>
      <c r="G40" s="348"/>
      <c r="H40" s="199"/>
      <c r="I40" s="277">
        <f>I32+I33+I34+I35+I36+I37+I38+I39</f>
        <v>0</v>
      </c>
      <c r="J40" s="278">
        <v>0</v>
      </c>
      <c r="K40" s="265"/>
      <c r="L40" s="148"/>
      <c r="M40" s="254"/>
      <c r="N40" s="255"/>
    </row>
    <row r="41" spans="1:14" s="155" customFormat="1" ht="15" customHeight="1">
      <c r="A41" s="222"/>
      <c r="B41" s="339"/>
      <c r="C41" s="223"/>
      <c r="D41" s="223"/>
      <c r="E41" s="223"/>
      <c r="F41" s="222"/>
      <c r="G41" s="223"/>
      <c r="H41" s="223"/>
      <c r="I41" s="291"/>
      <c r="J41" s="292"/>
      <c r="K41" s="265"/>
      <c r="L41" s="148"/>
      <c r="M41" s="254"/>
      <c r="N41" s="255"/>
    </row>
    <row r="42" spans="1:14" s="155" customFormat="1" ht="15">
      <c r="A42" s="182">
        <v>4</v>
      </c>
      <c r="B42" s="338"/>
      <c r="C42" s="355" t="s">
        <v>72</v>
      </c>
      <c r="D42" s="356"/>
      <c r="E42" s="359"/>
      <c r="F42" s="356"/>
      <c r="G42" s="356"/>
      <c r="H42" s="356"/>
      <c r="I42" s="357"/>
      <c r="J42" s="200"/>
      <c r="K42" s="266"/>
      <c r="L42" s="148"/>
      <c r="M42" s="254"/>
      <c r="N42" s="255"/>
    </row>
    <row r="43" spans="1:14" s="156" customFormat="1" ht="42.75" customHeight="1">
      <c r="A43" s="201" t="s">
        <v>73</v>
      </c>
      <c r="B43" s="212" t="s">
        <v>74</v>
      </c>
      <c r="C43" s="213" t="s">
        <v>75</v>
      </c>
      <c r="D43" s="224"/>
      <c r="E43" s="225" t="s">
        <v>55</v>
      </c>
      <c r="F43" s="189">
        <v>607.41999999999996</v>
      </c>
      <c r="G43" s="214"/>
      <c r="H43" s="215"/>
      <c r="I43" s="285"/>
      <c r="J43" s="286"/>
      <c r="K43" s="274">
        <v>13.87</v>
      </c>
      <c r="L43" s="271">
        <f t="shared" si="1"/>
        <v>16.920000000000002</v>
      </c>
      <c r="M43" s="275"/>
      <c r="N43" s="276"/>
    </row>
    <row r="44" spans="1:14" s="156" customFormat="1" ht="33" customHeight="1">
      <c r="A44" s="201" t="s">
        <v>76</v>
      </c>
      <c r="B44" s="202" t="s">
        <v>77</v>
      </c>
      <c r="C44" s="203" t="s">
        <v>78</v>
      </c>
      <c r="D44" s="227"/>
      <c r="E44" s="228" t="s">
        <v>79</v>
      </c>
      <c r="F44" s="189">
        <v>30</v>
      </c>
      <c r="G44" s="217"/>
      <c r="H44" s="218"/>
      <c r="I44" s="287"/>
      <c r="J44" s="288"/>
      <c r="K44" s="274">
        <v>85.86</v>
      </c>
      <c r="L44" s="271">
        <f t="shared" si="1"/>
        <v>104.74</v>
      </c>
      <c r="M44" s="275"/>
      <c r="N44" s="276"/>
    </row>
    <row r="45" spans="1:14" s="156" customFormat="1" ht="33" customHeight="1">
      <c r="A45" s="201" t="s">
        <v>80</v>
      </c>
      <c r="B45" s="202" t="s">
        <v>81</v>
      </c>
      <c r="C45" s="203" t="s">
        <v>82</v>
      </c>
      <c r="D45" s="227"/>
      <c r="E45" s="228" t="s">
        <v>83</v>
      </c>
      <c r="F45" s="189">
        <v>11.8</v>
      </c>
      <c r="G45" s="217"/>
      <c r="H45" s="218"/>
      <c r="I45" s="287"/>
      <c r="J45" s="288"/>
      <c r="K45" s="274">
        <v>554.4</v>
      </c>
      <c r="L45" s="271">
        <f t="shared" si="1"/>
        <v>676.36</v>
      </c>
      <c r="M45" s="275"/>
      <c r="N45" s="276"/>
    </row>
    <row r="46" spans="1:14" s="156" customFormat="1" ht="34.5" customHeight="1">
      <c r="A46" s="201" t="s">
        <v>84</v>
      </c>
      <c r="B46" s="192" t="s">
        <v>85</v>
      </c>
      <c r="C46" s="203" t="s">
        <v>86</v>
      </c>
      <c r="D46" s="227"/>
      <c r="E46" s="228" t="s">
        <v>187</v>
      </c>
      <c r="F46" s="189">
        <v>35</v>
      </c>
      <c r="G46" s="217"/>
      <c r="H46" s="218"/>
      <c r="I46" s="287"/>
      <c r="J46" s="288"/>
      <c r="K46" s="274">
        <v>196.49</v>
      </c>
      <c r="L46" s="271">
        <f t="shared" si="1"/>
        <v>239.71</v>
      </c>
      <c r="M46" s="275"/>
      <c r="N46" s="276"/>
    </row>
    <row r="47" spans="1:14" s="156" customFormat="1" ht="54" customHeight="1">
      <c r="A47" s="201" t="s">
        <v>87</v>
      </c>
      <c r="B47" s="202" t="s">
        <v>88</v>
      </c>
      <c r="C47" s="203" t="s">
        <v>89</v>
      </c>
      <c r="D47" s="227"/>
      <c r="E47" s="228" t="s">
        <v>70</v>
      </c>
      <c r="F47" s="189">
        <v>3881.82</v>
      </c>
      <c r="G47" s="217"/>
      <c r="H47" s="218"/>
      <c r="I47" s="287"/>
      <c r="J47" s="288"/>
      <c r="K47" s="274">
        <v>32.909999999999997</v>
      </c>
      <c r="L47" s="271">
        <f t="shared" si="1"/>
        <v>40.15</v>
      </c>
      <c r="M47" s="275"/>
      <c r="N47" s="276"/>
    </row>
    <row r="48" spans="1:14" s="156" customFormat="1" ht="54" customHeight="1">
      <c r="A48" s="201" t="s">
        <v>90</v>
      </c>
      <c r="B48" s="202" t="s">
        <v>91</v>
      </c>
      <c r="C48" s="203" t="s">
        <v>92</v>
      </c>
      <c r="D48" s="227"/>
      <c r="E48" s="228" t="s">
        <v>55</v>
      </c>
      <c r="F48" s="189">
        <v>5365.85</v>
      </c>
      <c r="G48" s="217"/>
      <c r="H48" s="218"/>
      <c r="I48" s="287"/>
      <c r="J48" s="288"/>
      <c r="K48" s="274">
        <v>52.49</v>
      </c>
      <c r="L48" s="271">
        <f t="shared" si="1"/>
        <v>64.03</v>
      </c>
      <c r="M48" s="275"/>
      <c r="N48" s="276"/>
    </row>
    <row r="49" spans="1:15" s="156" customFormat="1" ht="35.25" customHeight="1">
      <c r="A49" s="208" t="s">
        <v>93</v>
      </c>
      <c r="B49" s="192" t="s">
        <v>94</v>
      </c>
      <c r="C49" s="193" t="s">
        <v>95</v>
      </c>
      <c r="D49" s="229"/>
      <c r="E49" s="230" t="s">
        <v>70</v>
      </c>
      <c r="F49" s="189">
        <v>218.7</v>
      </c>
      <c r="G49" s="220"/>
      <c r="H49" s="221"/>
      <c r="I49" s="289"/>
      <c r="J49" s="290"/>
      <c r="K49" s="274">
        <v>20.68</v>
      </c>
      <c r="L49" s="271">
        <f t="shared" si="1"/>
        <v>25.22</v>
      </c>
      <c r="M49" s="275"/>
      <c r="N49" s="276"/>
    </row>
    <row r="50" spans="1:15" s="155" customFormat="1" ht="15.75" customHeight="1">
      <c r="A50" s="346" t="s">
        <v>96</v>
      </c>
      <c r="B50" s="347"/>
      <c r="C50" s="347"/>
      <c r="D50" s="347"/>
      <c r="E50" s="360"/>
      <c r="F50" s="347"/>
      <c r="G50" s="347"/>
      <c r="H50" s="199"/>
      <c r="I50" s="277">
        <f>I43+I44+I45+I46+I47+I48+I49</f>
        <v>0</v>
      </c>
      <c r="J50" s="278" t="e">
        <f>I50/I82</f>
        <v>#DIV/0!</v>
      </c>
      <c r="K50" s="265"/>
      <c r="L50" s="148"/>
      <c r="M50" s="254"/>
      <c r="N50" s="255"/>
    </row>
    <row r="51" spans="1:15" s="155" customFormat="1" ht="15" customHeight="1">
      <c r="A51" s="222"/>
      <c r="B51" s="339"/>
      <c r="C51" s="223"/>
      <c r="D51" s="223"/>
      <c r="E51" s="223"/>
      <c r="F51" s="222"/>
      <c r="G51" s="223"/>
      <c r="H51" s="223"/>
      <c r="I51" s="291"/>
      <c r="J51" s="292"/>
      <c r="K51" s="265"/>
      <c r="L51" s="148"/>
      <c r="M51" s="254"/>
      <c r="N51" s="255"/>
    </row>
    <row r="52" spans="1:15" s="156" customFormat="1" ht="15">
      <c r="A52" s="231">
        <v>5</v>
      </c>
      <c r="B52" s="340"/>
      <c r="C52" s="355" t="s">
        <v>97</v>
      </c>
      <c r="D52" s="356"/>
      <c r="E52" s="356"/>
      <c r="F52" s="356"/>
      <c r="G52" s="356"/>
      <c r="H52" s="356"/>
      <c r="I52" s="357"/>
      <c r="J52" s="200"/>
      <c r="K52" s="293"/>
      <c r="L52" s="271"/>
      <c r="M52" s="275"/>
      <c r="N52" s="276"/>
    </row>
    <row r="53" spans="1:15" s="156" customFormat="1" ht="45" customHeight="1">
      <c r="A53" s="233" t="s">
        <v>227</v>
      </c>
      <c r="B53" s="212" t="s">
        <v>98</v>
      </c>
      <c r="C53" s="213" t="s">
        <v>99</v>
      </c>
      <c r="D53" s="234"/>
      <c r="E53" s="235" t="s">
        <v>100</v>
      </c>
      <c r="F53" s="189">
        <v>20.56</v>
      </c>
      <c r="G53" s="189"/>
      <c r="H53" s="190"/>
      <c r="I53" s="268"/>
      <c r="J53" s="269"/>
      <c r="K53" s="294">
        <v>261.94</v>
      </c>
      <c r="L53" s="271">
        <f t="shared" ref="L53:L62" si="2">TRUNC(K53*$L$20,2)</f>
        <v>319.56</v>
      </c>
      <c r="M53" s="275"/>
      <c r="N53" s="276"/>
    </row>
    <row r="54" spans="1:15" s="156" customFormat="1" ht="40.5" customHeight="1">
      <c r="A54" s="233" t="s">
        <v>228</v>
      </c>
      <c r="B54" s="202" t="s">
        <v>101</v>
      </c>
      <c r="C54" s="203" t="s">
        <v>102</v>
      </c>
      <c r="D54" s="236"/>
      <c r="E54" s="228" t="s">
        <v>36</v>
      </c>
      <c r="F54" s="189">
        <v>20.56</v>
      </c>
      <c r="G54" s="206"/>
      <c r="H54" s="237"/>
      <c r="I54" s="295"/>
      <c r="J54" s="296"/>
      <c r="K54" s="297">
        <v>153.81</v>
      </c>
      <c r="L54" s="298">
        <f t="shared" si="2"/>
        <v>187.64</v>
      </c>
      <c r="M54" s="275"/>
      <c r="N54" s="276"/>
    </row>
    <row r="55" spans="1:15" s="156" customFormat="1" ht="67.5" customHeight="1">
      <c r="A55" s="233" t="s">
        <v>229</v>
      </c>
      <c r="B55" s="192" t="s">
        <v>103</v>
      </c>
      <c r="C55" s="193" t="s">
        <v>104</v>
      </c>
      <c r="D55" s="238"/>
      <c r="E55" s="230" t="s">
        <v>55</v>
      </c>
      <c r="F55" s="189">
        <v>54.06</v>
      </c>
      <c r="G55" s="196"/>
      <c r="H55" s="197"/>
      <c r="I55" s="299"/>
      <c r="J55" s="300"/>
      <c r="K55" s="294">
        <v>100.26</v>
      </c>
      <c r="L55" s="271">
        <f t="shared" si="2"/>
        <v>122.31</v>
      </c>
      <c r="M55" s="275"/>
      <c r="N55" s="276"/>
    </row>
    <row r="56" spans="1:15" s="155" customFormat="1" ht="15.75" customHeight="1">
      <c r="A56" s="346" t="s">
        <v>105</v>
      </c>
      <c r="B56" s="347"/>
      <c r="C56" s="347"/>
      <c r="D56" s="347"/>
      <c r="E56" s="347"/>
      <c r="F56" s="347"/>
      <c r="G56" s="347"/>
      <c r="H56" s="199"/>
      <c r="I56" s="277">
        <f>I53+I54+I55</f>
        <v>0</v>
      </c>
      <c r="J56" s="278">
        <v>0</v>
      </c>
      <c r="K56" s="265"/>
      <c r="L56" s="148"/>
      <c r="M56" s="254"/>
      <c r="N56" s="255"/>
    </row>
    <row r="57" spans="1:15" s="155" customFormat="1" ht="15" customHeight="1">
      <c r="A57" s="222"/>
      <c r="B57" s="339"/>
      <c r="C57" s="223"/>
      <c r="D57" s="223"/>
      <c r="E57" s="223"/>
      <c r="F57" s="222"/>
      <c r="G57" s="223"/>
      <c r="H57" s="223"/>
      <c r="I57" s="291"/>
      <c r="J57" s="292"/>
      <c r="K57" s="265"/>
      <c r="L57" s="148"/>
      <c r="M57" s="254"/>
      <c r="N57" s="255"/>
    </row>
    <row r="58" spans="1:15" s="155" customFormat="1" ht="15.75" customHeight="1">
      <c r="A58" s="239">
        <v>6</v>
      </c>
      <c r="B58" s="341"/>
      <c r="C58" s="355" t="s">
        <v>106</v>
      </c>
      <c r="D58" s="356"/>
      <c r="E58" s="356"/>
      <c r="F58" s="356"/>
      <c r="G58" s="356"/>
      <c r="H58" s="356"/>
      <c r="I58" s="357"/>
      <c r="J58" s="200"/>
      <c r="K58" s="266"/>
      <c r="L58" s="271"/>
      <c r="M58" s="254"/>
      <c r="N58" s="255"/>
      <c r="O58" s="254"/>
    </row>
    <row r="59" spans="1:15" s="158" customFormat="1" ht="33" customHeight="1">
      <c r="A59" s="241" t="s">
        <v>107</v>
      </c>
      <c r="B59" s="342">
        <v>98504</v>
      </c>
      <c r="C59" s="213" t="s">
        <v>108</v>
      </c>
      <c r="D59" s="224"/>
      <c r="E59" s="235" t="s">
        <v>55</v>
      </c>
      <c r="F59" s="189">
        <v>464.38</v>
      </c>
      <c r="G59" s="242"/>
      <c r="H59" s="243"/>
      <c r="I59" s="285"/>
      <c r="J59" s="286"/>
      <c r="K59" s="301">
        <v>6.47</v>
      </c>
      <c r="L59" s="302">
        <f t="shared" si="2"/>
        <v>7.89</v>
      </c>
      <c r="M59" s="303"/>
      <c r="N59" s="303"/>
    </row>
    <row r="60" spans="1:15" s="158" customFormat="1" ht="30" hidden="1" customHeight="1">
      <c r="A60" s="241" t="s">
        <v>109</v>
      </c>
      <c r="B60" s="306">
        <v>3324</v>
      </c>
      <c r="C60" s="203" t="s">
        <v>110</v>
      </c>
      <c r="D60" s="227"/>
      <c r="E60" s="228" t="s">
        <v>55</v>
      </c>
      <c r="F60" s="189">
        <v>0</v>
      </c>
      <c r="G60" s="244"/>
      <c r="H60" s="245"/>
      <c r="I60" s="287"/>
      <c r="J60" s="288"/>
      <c r="K60" s="301">
        <v>3.42</v>
      </c>
      <c r="L60" s="302">
        <f t="shared" si="2"/>
        <v>4.17</v>
      </c>
      <c r="M60" s="303"/>
      <c r="N60" s="303"/>
    </row>
    <row r="61" spans="1:15" s="159" customFormat="1" ht="45" customHeight="1" thickBot="1">
      <c r="A61" s="241" t="s">
        <v>109</v>
      </c>
      <c r="B61" s="343">
        <v>98511</v>
      </c>
      <c r="C61" s="219" t="s">
        <v>112</v>
      </c>
      <c r="D61" s="247"/>
      <c r="E61" s="230" t="s">
        <v>79</v>
      </c>
      <c r="F61" s="189">
        <v>10</v>
      </c>
      <c r="G61" s="220"/>
      <c r="H61" s="221"/>
      <c r="I61" s="289"/>
      <c r="J61" s="290"/>
      <c r="K61" s="304">
        <v>107.73</v>
      </c>
      <c r="L61" s="282">
        <f t="shared" si="2"/>
        <v>131.43</v>
      </c>
      <c r="M61" s="305"/>
      <c r="N61" s="305"/>
    </row>
    <row r="62" spans="1:15" s="156" customFormat="1" ht="54" customHeight="1" thickBot="1">
      <c r="A62" s="241" t="s">
        <v>111</v>
      </c>
      <c r="B62" s="202" t="s">
        <v>88</v>
      </c>
      <c r="C62" s="203" t="s">
        <v>89</v>
      </c>
      <c r="D62" s="227"/>
      <c r="E62" s="228" t="s">
        <v>70</v>
      </c>
      <c r="F62" s="189">
        <v>132.68</v>
      </c>
      <c r="G62" s="217"/>
      <c r="H62" s="218"/>
      <c r="I62" s="287"/>
      <c r="J62" s="288"/>
      <c r="K62" s="274">
        <v>32.909999999999997</v>
      </c>
      <c r="L62" s="271">
        <f t="shared" si="2"/>
        <v>40.15</v>
      </c>
      <c r="M62" s="275"/>
      <c r="N62" s="276"/>
    </row>
    <row r="63" spans="1:15" s="155" customFormat="1" ht="15" customHeight="1" thickBot="1">
      <c r="A63" s="346" t="s">
        <v>113</v>
      </c>
      <c r="B63" s="347"/>
      <c r="C63" s="347"/>
      <c r="D63" s="347"/>
      <c r="E63" s="347"/>
      <c r="F63" s="347"/>
      <c r="G63" s="347"/>
      <c r="H63" s="199"/>
      <c r="I63" s="277">
        <f>I59+I61+I60+I62</f>
        <v>0</v>
      </c>
      <c r="J63" s="278">
        <v>0</v>
      </c>
      <c r="K63" s="265"/>
      <c r="L63" s="148"/>
      <c r="M63" s="254"/>
      <c r="N63" s="255"/>
    </row>
    <row r="64" spans="1:15" s="155" customFormat="1" ht="15" customHeight="1">
      <c r="A64" s="222"/>
      <c r="B64" s="339"/>
      <c r="C64" s="223"/>
      <c r="D64" s="223"/>
      <c r="E64" s="223"/>
      <c r="F64" s="222"/>
      <c r="G64" s="223"/>
      <c r="H64" s="223"/>
      <c r="I64" s="291"/>
      <c r="J64" s="292"/>
      <c r="K64" s="265"/>
      <c r="L64" s="148"/>
      <c r="M64" s="254"/>
      <c r="N64" s="255"/>
    </row>
    <row r="65" spans="1:15" s="155" customFormat="1" ht="15.75" customHeight="1">
      <c r="A65" s="239">
        <v>7</v>
      </c>
      <c r="B65" s="341"/>
      <c r="C65" s="355" t="s">
        <v>114</v>
      </c>
      <c r="D65" s="355"/>
      <c r="E65" s="355"/>
      <c r="F65" s="355"/>
      <c r="G65" s="355"/>
      <c r="H65" s="355"/>
      <c r="I65" s="358"/>
      <c r="J65" s="200"/>
      <c r="K65" s="266"/>
      <c r="L65" s="271">
        <f t="shared" ref="L65:L80" si="3">TRUNC(K65*$L$20,2)</f>
        <v>0</v>
      </c>
      <c r="M65" s="254"/>
      <c r="N65" s="255"/>
      <c r="O65" s="254"/>
    </row>
    <row r="66" spans="1:15" s="158" customFormat="1" ht="76.5">
      <c r="A66" s="241" t="s">
        <v>115</v>
      </c>
      <c r="B66" s="342" t="s">
        <v>116</v>
      </c>
      <c r="C66" s="213" t="s">
        <v>117</v>
      </c>
      <c r="D66" s="224"/>
      <c r="E66" s="235" t="s">
        <v>36</v>
      </c>
      <c r="F66" s="189">
        <v>2074.4</v>
      </c>
      <c r="G66" s="242"/>
      <c r="H66" s="243"/>
      <c r="I66" s="285"/>
      <c r="J66" s="286"/>
      <c r="K66" s="301">
        <v>8.24</v>
      </c>
      <c r="L66" s="302">
        <f t="shared" si="3"/>
        <v>10.050000000000001</v>
      </c>
      <c r="M66" s="303"/>
      <c r="N66" s="303"/>
    </row>
    <row r="67" spans="1:15" s="158" customFormat="1" ht="45" customHeight="1">
      <c r="A67" s="241" t="s">
        <v>118</v>
      </c>
      <c r="B67" s="306" t="s">
        <v>119</v>
      </c>
      <c r="C67" s="203" t="s">
        <v>120</v>
      </c>
      <c r="D67" s="227"/>
      <c r="E67" s="228" t="s">
        <v>36</v>
      </c>
      <c r="F67" s="189">
        <v>366.07</v>
      </c>
      <c r="G67" s="244"/>
      <c r="H67" s="245"/>
      <c r="I67" s="287"/>
      <c r="J67" s="288"/>
      <c r="K67" s="301">
        <v>59.61</v>
      </c>
      <c r="L67" s="302">
        <f t="shared" si="3"/>
        <v>72.72</v>
      </c>
      <c r="M67" s="303"/>
      <c r="N67" s="303"/>
    </row>
    <row r="68" spans="1:15" s="158" customFormat="1" ht="46.5" customHeight="1">
      <c r="A68" s="241" t="s">
        <v>121</v>
      </c>
      <c r="B68" s="306" t="s">
        <v>122</v>
      </c>
      <c r="C68" s="203" t="s">
        <v>123</v>
      </c>
      <c r="D68" s="227"/>
      <c r="E68" s="228" t="s">
        <v>36</v>
      </c>
      <c r="F68" s="189">
        <v>464.15</v>
      </c>
      <c r="G68" s="244"/>
      <c r="H68" s="245"/>
      <c r="I68" s="287"/>
      <c r="J68" s="288"/>
      <c r="K68" s="301">
        <v>36.14</v>
      </c>
      <c r="L68" s="302">
        <f t="shared" si="3"/>
        <v>44.09</v>
      </c>
      <c r="M68" s="303"/>
      <c r="N68" s="303"/>
    </row>
    <row r="69" spans="1:15" s="158" customFormat="1" ht="48" customHeight="1">
      <c r="A69" s="241" t="s">
        <v>124</v>
      </c>
      <c r="B69" s="306" t="s">
        <v>125</v>
      </c>
      <c r="C69" s="203" t="s">
        <v>126</v>
      </c>
      <c r="D69" s="227"/>
      <c r="E69" s="228" t="s">
        <v>36</v>
      </c>
      <c r="F69" s="189">
        <v>1520.1</v>
      </c>
      <c r="G69" s="244"/>
      <c r="H69" s="245"/>
      <c r="I69" s="287"/>
      <c r="J69" s="288"/>
      <c r="K69" s="301">
        <v>3.12</v>
      </c>
      <c r="L69" s="302">
        <f t="shared" si="3"/>
        <v>3.8</v>
      </c>
      <c r="M69" s="303"/>
      <c r="N69" s="303"/>
    </row>
    <row r="70" spans="1:15" s="158" customFormat="1" ht="42" customHeight="1">
      <c r="A70" s="241" t="s">
        <v>127</v>
      </c>
      <c r="B70" s="306" t="s">
        <v>128</v>
      </c>
      <c r="C70" s="203" t="s">
        <v>129</v>
      </c>
      <c r="D70" s="227"/>
      <c r="E70" s="228" t="s">
        <v>36</v>
      </c>
      <c r="F70" s="189">
        <v>651.47</v>
      </c>
      <c r="G70" s="244"/>
      <c r="H70" s="245"/>
      <c r="I70" s="287"/>
      <c r="J70" s="288"/>
      <c r="K70" s="301">
        <v>25.38</v>
      </c>
      <c r="L70" s="302">
        <f t="shared" si="3"/>
        <v>30.96</v>
      </c>
      <c r="M70" s="303"/>
      <c r="N70" s="303"/>
    </row>
    <row r="71" spans="1:15" s="158" customFormat="1" ht="69.75" customHeight="1">
      <c r="A71" s="241" t="s">
        <v>130</v>
      </c>
      <c r="B71" s="306" t="s">
        <v>131</v>
      </c>
      <c r="C71" s="203" t="s">
        <v>132</v>
      </c>
      <c r="D71" s="227"/>
      <c r="E71" s="228" t="s">
        <v>36</v>
      </c>
      <c r="F71" s="189">
        <v>366.07</v>
      </c>
      <c r="G71" s="244"/>
      <c r="H71" s="245"/>
      <c r="I71" s="287"/>
      <c r="J71" s="288"/>
      <c r="K71" s="301">
        <v>1.7</v>
      </c>
      <c r="L71" s="302">
        <f t="shared" si="3"/>
        <v>2.0699999999999998</v>
      </c>
      <c r="M71" s="303"/>
      <c r="N71" s="303"/>
    </row>
    <row r="72" spans="1:15" s="158" customFormat="1" ht="47.25" customHeight="1">
      <c r="A72" s="241" t="s">
        <v>133</v>
      </c>
      <c r="B72" s="306">
        <v>97915</v>
      </c>
      <c r="C72" s="203" t="s">
        <v>42</v>
      </c>
      <c r="D72" s="209" t="str">
        <f>xxxxxxx!D72</f>
        <v>1,50 KM</v>
      </c>
      <c r="E72" s="228" t="s">
        <v>43</v>
      </c>
      <c r="F72" s="189">
        <v>504.2</v>
      </c>
      <c r="G72" s="244"/>
      <c r="H72" s="245"/>
      <c r="I72" s="287"/>
      <c r="J72" s="288"/>
      <c r="K72" s="301">
        <v>1.1499999999999999</v>
      </c>
      <c r="L72" s="302">
        <f t="shared" si="3"/>
        <v>1.4</v>
      </c>
      <c r="M72" s="303"/>
      <c r="N72" s="303"/>
    </row>
    <row r="73" spans="1:15" s="158" customFormat="1" ht="48.75" customHeight="1">
      <c r="A73" s="241" t="s">
        <v>134</v>
      </c>
      <c r="B73" s="306" t="s">
        <v>135</v>
      </c>
      <c r="C73" s="203" t="s">
        <v>136</v>
      </c>
      <c r="D73" s="227"/>
      <c r="E73" s="228" t="s">
        <v>137</v>
      </c>
      <c r="F73" s="189">
        <v>185.25</v>
      </c>
      <c r="G73" s="244"/>
      <c r="H73" s="245"/>
      <c r="I73" s="287"/>
      <c r="J73" s="288"/>
      <c r="K73" s="301">
        <v>71.180000000000007</v>
      </c>
      <c r="L73" s="302">
        <f t="shared" si="3"/>
        <v>86.83</v>
      </c>
      <c r="M73" s="303"/>
      <c r="N73" s="303"/>
    </row>
    <row r="74" spans="1:15" s="158" customFormat="1" ht="74.25" customHeight="1">
      <c r="A74" s="241" t="s">
        <v>138</v>
      </c>
      <c r="B74" s="306" t="s">
        <v>139</v>
      </c>
      <c r="C74" s="216" t="s">
        <v>140</v>
      </c>
      <c r="D74" s="227"/>
      <c r="E74" s="228" t="s">
        <v>70</v>
      </c>
      <c r="F74" s="189">
        <v>185.25</v>
      </c>
      <c r="G74" s="244"/>
      <c r="H74" s="245"/>
      <c r="I74" s="287"/>
      <c r="J74" s="288"/>
      <c r="K74" s="301">
        <v>40.61</v>
      </c>
      <c r="L74" s="302">
        <f t="shared" si="3"/>
        <v>49.54</v>
      </c>
      <c r="M74" s="303"/>
      <c r="N74" s="303"/>
    </row>
    <row r="75" spans="1:15" s="158" customFormat="1" ht="67.5" customHeight="1">
      <c r="A75" s="241" t="s">
        <v>141</v>
      </c>
      <c r="B75" s="306" t="s">
        <v>142</v>
      </c>
      <c r="C75" s="203" t="s">
        <v>143</v>
      </c>
      <c r="D75" s="227"/>
      <c r="E75" s="228" t="s">
        <v>70</v>
      </c>
      <c r="F75" s="189">
        <v>276.56</v>
      </c>
      <c r="G75" s="244"/>
      <c r="H75" s="245"/>
      <c r="I75" s="316"/>
      <c r="J75" s="288"/>
      <c r="K75" s="301">
        <v>58.66</v>
      </c>
      <c r="L75" s="302">
        <f t="shared" si="3"/>
        <v>71.56</v>
      </c>
      <c r="M75" s="303"/>
      <c r="N75" s="303"/>
    </row>
    <row r="76" spans="1:15" s="158" customFormat="1" ht="57" customHeight="1">
      <c r="A76" s="241" t="s">
        <v>144</v>
      </c>
      <c r="B76" s="306" t="s">
        <v>145</v>
      </c>
      <c r="C76" s="203" t="s">
        <v>146</v>
      </c>
      <c r="D76" s="227"/>
      <c r="E76" s="228" t="s">
        <v>137</v>
      </c>
      <c r="F76" s="189">
        <f>F75</f>
        <v>276.56</v>
      </c>
      <c r="G76" s="244"/>
      <c r="H76" s="245"/>
      <c r="I76" s="287"/>
      <c r="J76" s="288"/>
      <c r="K76" s="301">
        <v>133.43</v>
      </c>
      <c r="L76" s="302">
        <f t="shared" si="3"/>
        <v>162.78</v>
      </c>
      <c r="M76" s="303"/>
      <c r="N76" s="303"/>
    </row>
    <row r="77" spans="1:15" s="158" customFormat="1" ht="51">
      <c r="A77" s="241" t="s">
        <v>147</v>
      </c>
      <c r="B77" s="306">
        <v>92214</v>
      </c>
      <c r="C77" s="203" t="s">
        <v>231</v>
      </c>
      <c r="D77" s="227"/>
      <c r="E77" s="228" t="s">
        <v>70</v>
      </c>
      <c r="F77" s="189">
        <v>156.19</v>
      </c>
      <c r="G77" s="244"/>
      <c r="H77" s="245"/>
      <c r="I77" s="287"/>
      <c r="J77" s="288"/>
      <c r="K77" s="301">
        <v>307.95999999999998</v>
      </c>
      <c r="L77" s="302">
        <f t="shared" si="3"/>
        <v>375.71</v>
      </c>
      <c r="M77" s="303"/>
      <c r="N77" s="303"/>
    </row>
    <row r="78" spans="1:15" s="158" customFormat="1" ht="60" customHeight="1">
      <c r="A78" s="241" t="s">
        <v>150</v>
      </c>
      <c r="B78" s="306" t="s">
        <v>148</v>
      </c>
      <c r="C78" s="203" t="s">
        <v>149</v>
      </c>
      <c r="D78" s="227"/>
      <c r="E78" s="228" t="s">
        <v>79</v>
      </c>
      <c r="F78" s="189">
        <v>12</v>
      </c>
      <c r="G78" s="244"/>
      <c r="H78" s="245"/>
      <c r="I78" s="287"/>
      <c r="J78" s="288"/>
      <c r="K78" s="301">
        <v>1316.6</v>
      </c>
      <c r="L78" s="302">
        <f t="shared" si="3"/>
        <v>1606.25</v>
      </c>
      <c r="M78" s="303"/>
      <c r="N78" s="303"/>
    </row>
    <row r="79" spans="1:15" s="158" customFormat="1" ht="63.75" customHeight="1" thickBot="1">
      <c r="A79" s="241" t="s">
        <v>232</v>
      </c>
      <c r="B79" s="343" t="s">
        <v>151</v>
      </c>
      <c r="C79" s="193" t="s">
        <v>152</v>
      </c>
      <c r="D79" s="229"/>
      <c r="E79" s="307" t="s">
        <v>79</v>
      </c>
      <c r="F79" s="189">
        <v>40</v>
      </c>
      <c r="G79" s="308"/>
      <c r="H79" s="309"/>
      <c r="I79" s="317"/>
      <c r="J79" s="318"/>
      <c r="K79" s="301">
        <v>732.59</v>
      </c>
      <c r="L79" s="302">
        <f t="shared" si="3"/>
        <v>893.75</v>
      </c>
      <c r="M79" s="303"/>
      <c r="N79" s="303"/>
    </row>
    <row r="80" spans="1:15" s="156" customFormat="1" ht="15" customHeight="1" thickBot="1">
      <c r="A80" s="346" t="s">
        <v>153</v>
      </c>
      <c r="B80" s="347"/>
      <c r="C80" s="347"/>
      <c r="D80" s="347"/>
      <c r="E80" s="347"/>
      <c r="F80" s="347"/>
      <c r="G80" s="348"/>
      <c r="H80" s="198"/>
      <c r="I80" s="277">
        <f>I66+I67+I68+I69+I70+I71+I72+I73+I74+I75+I76+I78+I79+I77</f>
        <v>0</v>
      </c>
      <c r="J80" s="278">
        <v>0</v>
      </c>
      <c r="K80" s="293"/>
      <c r="L80" s="271">
        <f t="shared" si="3"/>
        <v>0</v>
      </c>
      <c r="M80" s="275"/>
      <c r="N80" s="276"/>
    </row>
    <row r="81" spans="1:14" s="159" customFormat="1" ht="15.75" customHeight="1">
      <c r="A81" s="180"/>
      <c r="B81" s="335"/>
      <c r="C81" s="181"/>
      <c r="D81" s="181"/>
      <c r="E81" s="181"/>
      <c r="F81" s="180"/>
      <c r="G81" s="181"/>
      <c r="H81" s="181"/>
      <c r="I81" s="264"/>
      <c r="J81" s="279"/>
      <c r="K81" s="319"/>
      <c r="L81" s="282"/>
      <c r="M81" s="305"/>
      <c r="N81" s="305"/>
    </row>
    <row r="82" spans="1:14" s="156" customFormat="1" ht="22.5" customHeight="1">
      <c r="A82" s="349" t="s">
        <v>154</v>
      </c>
      <c r="B82" s="350"/>
      <c r="C82" s="350"/>
      <c r="D82" s="350"/>
      <c r="E82" s="350"/>
      <c r="F82" s="350"/>
      <c r="G82" s="351"/>
      <c r="H82" s="310"/>
      <c r="I82" s="320">
        <f>I23+I29+I40+I50+I56+I63+I80</f>
        <v>0</v>
      </c>
      <c r="J82" s="321">
        <v>0</v>
      </c>
      <c r="K82" s="293"/>
      <c r="L82" s="271"/>
      <c r="M82" s="275"/>
      <c r="N82" s="276"/>
    </row>
    <row r="83" spans="1:14" s="159" customFormat="1" ht="19.5" customHeight="1">
      <c r="A83" s="311"/>
      <c r="B83" s="344"/>
      <c r="C83" s="311"/>
      <c r="D83" s="311"/>
      <c r="E83" s="311"/>
      <c r="F83" s="311"/>
      <c r="G83" s="311"/>
      <c r="H83" s="311"/>
      <c r="I83" s="322"/>
      <c r="J83" s="322"/>
      <c r="K83" s="319"/>
      <c r="L83" s="282"/>
      <c r="M83" s="305"/>
      <c r="N83" s="305"/>
    </row>
    <row r="84" spans="1:14" s="159" customFormat="1" ht="19.5" customHeight="1">
      <c r="A84" s="311"/>
      <c r="B84" s="344"/>
      <c r="C84" s="311"/>
      <c r="D84" s="311"/>
      <c r="E84" s="311"/>
      <c r="F84" s="311"/>
      <c r="G84" s="311"/>
      <c r="H84" s="311"/>
      <c r="I84" s="322"/>
      <c r="J84" s="322"/>
      <c r="K84" s="319"/>
      <c r="L84" s="282"/>
      <c r="M84" s="305"/>
      <c r="N84" s="305"/>
    </row>
    <row r="85" spans="1:14" s="159" customFormat="1" ht="19.5" customHeight="1">
      <c r="A85" s="311"/>
      <c r="B85" s="344"/>
      <c r="C85" s="311"/>
      <c r="D85" s="311"/>
      <c r="E85" s="311"/>
      <c r="F85" s="311"/>
      <c r="G85" s="311"/>
      <c r="H85" s="311"/>
      <c r="I85" s="322"/>
      <c r="J85" s="322"/>
      <c r="K85" s="319"/>
      <c r="L85" s="282"/>
      <c r="M85" s="305"/>
      <c r="N85" s="305"/>
    </row>
    <row r="86" spans="1:14" s="159" customFormat="1" ht="19.5" customHeight="1">
      <c r="A86" s="311"/>
      <c r="B86" s="344"/>
      <c r="C86" s="311"/>
      <c r="D86" s="311"/>
      <c r="E86" s="311"/>
      <c r="F86" s="311"/>
      <c r="G86" s="311"/>
      <c r="H86" s="311"/>
      <c r="I86" s="322"/>
      <c r="J86" s="322"/>
      <c r="K86" s="319"/>
      <c r="L86" s="282"/>
      <c r="M86" s="305"/>
      <c r="N86" s="305"/>
    </row>
    <row r="87" spans="1:14" s="159" customFormat="1" ht="19.5" customHeight="1">
      <c r="A87" s="311"/>
      <c r="B87" s="344"/>
      <c r="C87" s="311"/>
      <c r="D87" s="311"/>
      <c r="E87" s="311"/>
      <c r="F87" s="311"/>
      <c r="G87" s="311"/>
      <c r="H87" s="311"/>
      <c r="I87" s="322"/>
      <c r="J87" s="322"/>
      <c r="K87" s="319"/>
      <c r="L87" s="282"/>
      <c r="M87" s="305"/>
      <c r="N87" s="305"/>
    </row>
    <row r="88" spans="1:14" s="155" customFormat="1" ht="15">
      <c r="A88" s="352"/>
      <c r="B88" s="353"/>
      <c r="C88" s="353"/>
      <c r="D88" s="353"/>
      <c r="E88" s="353"/>
      <c r="F88" s="353"/>
      <c r="G88" s="353"/>
      <c r="H88" s="353"/>
      <c r="I88" s="353"/>
      <c r="J88" s="151"/>
      <c r="K88" s="253"/>
      <c r="L88" s="148"/>
      <c r="M88" s="254"/>
      <c r="N88" s="255"/>
    </row>
    <row r="89" spans="1:14" s="155" customFormat="1" ht="15">
      <c r="A89" s="354"/>
      <c r="B89" s="354"/>
      <c r="C89" s="354"/>
      <c r="D89" s="354"/>
      <c r="E89" s="354"/>
      <c r="F89" s="354"/>
      <c r="G89" s="354"/>
      <c r="H89" s="354"/>
      <c r="I89" s="354"/>
      <c r="J89" s="151"/>
      <c r="K89" s="312"/>
      <c r="L89" s="312"/>
      <c r="M89" s="312"/>
      <c r="N89" s="255"/>
    </row>
    <row r="90" spans="1:14" s="155" customFormat="1" ht="12">
      <c r="B90" s="345"/>
      <c r="C90" s="312"/>
      <c r="D90" s="312"/>
      <c r="E90" s="312"/>
      <c r="F90" s="312"/>
      <c r="G90" s="312"/>
      <c r="H90" s="312"/>
      <c r="I90" s="312"/>
      <c r="J90" s="312"/>
      <c r="K90" s="312"/>
      <c r="L90" s="312"/>
      <c r="M90" s="312"/>
      <c r="N90" s="255"/>
    </row>
    <row r="91" spans="1:14" s="155" customFormat="1">
      <c r="B91" s="332"/>
      <c r="C91" s="313"/>
      <c r="F91" s="165"/>
      <c r="G91" s="314"/>
      <c r="H91" s="314"/>
      <c r="I91" s="148"/>
      <c r="J91" s="148"/>
      <c r="K91" s="253"/>
      <c r="L91" s="148"/>
      <c r="M91" s="254"/>
      <c r="N91" s="255"/>
    </row>
    <row r="92" spans="1:14" s="155" customFormat="1">
      <c r="A92" s="171"/>
      <c r="B92" s="332"/>
      <c r="F92" s="165"/>
      <c r="G92" s="314"/>
      <c r="H92" s="314"/>
      <c r="I92" s="148"/>
      <c r="J92" s="148"/>
      <c r="K92" s="253"/>
      <c r="L92" s="148"/>
      <c r="M92" s="254"/>
      <c r="N92" s="255"/>
    </row>
    <row r="93" spans="1:14" s="155" customFormat="1">
      <c r="A93" s="171"/>
      <c r="B93" s="332"/>
      <c r="F93" s="173"/>
      <c r="G93" s="314"/>
      <c r="H93" s="314"/>
      <c r="I93" s="148"/>
      <c r="J93" s="148"/>
      <c r="K93" s="253"/>
      <c r="L93" s="148"/>
      <c r="M93" s="254"/>
      <c r="N93" s="255"/>
    </row>
    <row r="94" spans="1:14" s="155" customFormat="1">
      <c r="A94" s="161"/>
      <c r="B94" s="332"/>
      <c r="C94" s="163"/>
      <c r="D94" s="163"/>
      <c r="E94" s="315"/>
      <c r="F94" s="165"/>
      <c r="G94" s="166"/>
      <c r="H94" s="166"/>
      <c r="I94" s="167"/>
      <c r="J94" s="167"/>
      <c r="K94" s="168"/>
      <c r="L94" s="148"/>
      <c r="M94" s="254"/>
      <c r="N94" s="255"/>
    </row>
    <row r="95" spans="1:14" s="155" customFormat="1">
      <c r="A95" s="161"/>
      <c r="B95" s="332"/>
      <c r="C95" s="163"/>
      <c r="D95" s="163"/>
      <c r="E95" s="315"/>
      <c r="F95" s="165"/>
      <c r="G95" s="166"/>
      <c r="H95" s="166"/>
      <c r="I95" s="167"/>
      <c r="J95" s="167"/>
      <c r="K95" s="168"/>
      <c r="L95" s="148"/>
      <c r="M95" s="254"/>
      <c r="N95" s="255"/>
    </row>
    <row r="96" spans="1:14" s="155" customFormat="1">
      <c r="A96" s="161"/>
      <c r="B96" s="331"/>
      <c r="C96" s="163"/>
      <c r="D96" s="163"/>
      <c r="E96" s="315"/>
      <c r="F96" s="165"/>
      <c r="G96" s="166"/>
      <c r="H96" s="166"/>
      <c r="I96" s="167"/>
      <c r="J96" s="167"/>
      <c r="K96" s="168"/>
      <c r="L96" s="148"/>
      <c r="M96" s="254"/>
      <c r="N96" s="255"/>
    </row>
    <row r="97" spans="1:16" s="155" customFormat="1">
      <c r="A97" s="161"/>
      <c r="B97" s="331"/>
      <c r="C97" s="163"/>
      <c r="D97" s="163"/>
      <c r="E97" s="315"/>
      <c r="F97" s="165"/>
      <c r="G97" s="166"/>
      <c r="H97" s="166"/>
      <c r="I97" s="167"/>
      <c r="J97" s="167"/>
      <c r="K97" s="168"/>
      <c r="L97" s="148"/>
      <c r="M97" s="254"/>
      <c r="N97" s="255"/>
    </row>
    <row r="98" spans="1:16">
      <c r="E98" s="315"/>
    </row>
    <row r="99" spans="1:16">
      <c r="E99" s="315"/>
    </row>
    <row r="100" spans="1:16">
      <c r="E100" s="315"/>
    </row>
    <row r="101" spans="1:16">
      <c r="E101" s="315"/>
    </row>
    <row r="102" spans="1:16">
      <c r="E102" s="315"/>
    </row>
    <row r="103" spans="1:16">
      <c r="E103" s="315"/>
    </row>
    <row r="104" spans="1:16">
      <c r="E104" s="315"/>
    </row>
    <row r="105" spans="1:16">
      <c r="E105" s="315"/>
    </row>
    <row r="106" spans="1:16">
      <c r="E106" s="315"/>
    </row>
    <row r="107" spans="1:16" s="160" customFormat="1">
      <c r="A107" s="161"/>
      <c r="B107" s="331"/>
      <c r="C107" s="163"/>
      <c r="D107" s="163"/>
      <c r="E107" s="315"/>
      <c r="F107" s="165"/>
      <c r="G107" s="166"/>
      <c r="H107" s="166"/>
      <c r="I107" s="167"/>
      <c r="J107" s="167"/>
      <c r="K107" s="168"/>
      <c r="L107" s="167"/>
      <c r="N107" s="169"/>
      <c r="O107" s="164"/>
      <c r="P107" s="164"/>
    </row>
    <row r="108" spans="1:16" s="160" customFormat="1">
      <c r="A108" s="161"/>
      <c r="B108" s="331"/>
      <c r="C108" s="163"/>
      <c r="D108" s="163"/>
      <c r="E108" s="315"/>
      <c r="F108" s="165"/>
      <c r="G108" s="166"/>
      <c r="H108" s="166"/>
      <c r="I108" s="167"/>
      <c r="J108" s="167"/>
      <c r="K108" s="168"/>
      <c r="L108" s="167"/>
      <c r="N108" s="169"/>
      <c r="O108" s="164"/>
      <c r="P108" s="164"/>
    </row>
    <row r="109" spans="1:16" s="160" customFormat="1">
      <c r="A109" s="161"/>
      <c r="B109" s="331"/>
      <c r="C109" s="163"/>
      <c r="D109" s="163"/>
      <c r="E109" s="315"/>
      <c r="F109" s="165"/>
      <c r="G109" s="166"/>
      <c r="H109" s="166"/>
      <c r="I109" s="167"/>
      <c r="J109" s="167"/>
      <c r="K109" s="168"/>
      <c r="L109" s="167"/>
      <c r="N109" s="169"/>
      <c r="O109" s="164"/>
      <c r="P109" s="164"/>
    </row>
    <row r="110" spans="1:16" s="160" customFormat="1">
      <c r="A110" s="161"/>
      <c r="B110" s="331"/>
      <c r="C110" s="163"/>
      <c r="D110" s="163"/>
      <c r="E110" s="315"/>
      <c r="F110" s="165"/>
      <c r="G110" s="166"/>
      <c r="H110" s="166"/>
      <c r="I110" s="167"/>
      <c r="J110" s="167"/>
      <c r="K110" s="168"/>
      <c r="L110" s="167"/>
      <c r="N110" s="169"/>
      <c r="O110" s="164"/>
      <c r="P110" s="164"/>
    </row>
    <row r="111" spans="1:16" s="160" customFormat="1">
      <c r="A111" s="161"/>
      <c r="B111" s="331"/>
      <c r="C111" s="163"/>
      <c r="D111" s="163"/>
      <c r="E111" s="315"/>
      <c r="F111" s="165"/>
      <c r="G111" s="166"/>
      <c r="H111" s="166"/>
      <c r="I111" s="167"/>
      <c r="J111" s="167"/>
      <c r="K111" s="168"/>
      <c r="L111" s="167"/>
      <c r="N111" s="169"/>
      <c r="O111" s="164"/>
      <c r="P111" s="164"/>
    </row>
    <row r="112" spans="1:16" s="160" customFormat="1">
      <c r="A112" s="161"/>
      <c r="B112" s="331"/>
      <c r="C112" s="163"/>
      <c r="D112" s="163"/>
      <c r="E112" s="315"/>
      <c r="F112" s="165"/>
      <c r="G112" s="166"/>
      <c r="H112" s="166"/>
      <c r="I112" s="167"/>
      <c r="J112" s="167"/>
      <c r="K112" s="168"/>
      <c r="L112" s="167"/>
      <c r="N112" s="169"/>
      <c r="O112" s="164"/>
      <c r="P112" s="164"/>
    </row>
    <row r="113" spans="1:16" s="160" customFormat="1">
      <c r="A113" s="161"/>
      <c r="B113" s="331"/>
      <c r="C113" s="163"/>
      <c r="D113" s="163"/>
      <c r="E113" s="315"/>
      <c r="F113" s="165"/>
      <c r="G113" s="166"/>
      <c r="H113" s="166"/>
      <c r="I113" s="167"/>
      <c r="J113" s="167"/>
      <c r="K113" s="168"/>
      <c r="L113" s="167"/>
      <c r="N113" s="169"/>
      <c r="O113" s="164"/>
      <c r="P113" s="164"/>
    </row>
    <row r="114" spans="1:16" s="160" customFormat="1">
      <c r="A114" s="161"/>
      <c r="B114" s="331"/>
      <c r="C114" s="163"/>
      <c r="D114" s="163"/>
      <c r="E114" s="315"/>
      <c r="F114" s="165"/>
      <c r="G114" s="166"/>
      <c r="H114" s="166"/>
      <c r="I114" s="167"/>
      <c r="J114" s="167"/>
      <c r="K114" s="168"/>
      <c r="L114" s="167"/>
      <c r="N114" s="169"/>
      <c r="O114" s="164"/>
      <c r="P114" s="164"/>
    </row>
    <row r="115" spans="1:16" s="160" customFormat="1">
      <c r="A115" s="161"/>
      <c r="B115" s="331"/>
      <c r="C115" s="163"/>
      <c r="D115" s="163"/>
      <c r="E115" s="315"/>
      <c r="F115" s="165"/>
      <c r="G115" s="166"/>
      <c r="H115" s="166"/>
      <c r="I115" s="167"/>
      <c r="J115" s="167"/>
      <c r="K115" s="168"/>
      <c r="L115" s="167"/>
      <c r="N115" s="169"/>
      <c r="O115" s="164"/>
      <c r="P115" s="164"/>
    </row>
    <row r="116" spans="1:16" s="160" customFormat="1">
      <c r="A116" s="161"/>
      <c r="B116" s="331"/>
      <c r="C116" s="163"/>
      <c r="D116" s="163"/>
      <c r="E116" s="315"/>
      <c r="F116" s="165"/>
      <c r="G116" s="166"/>
      <c r="H116" s="166"/>
      <c r="I116" s="167"/>
      <c r="J116" s="167"/>
      <c r="K116" s="168"/>
      <c r="L116" s="167"/>
      <c r="N116" s="169"/>
      <c r="O116" s="164"/>
      <c r="P116" s="164"/>
    </row>
    <row r="117" spans="1:16" s="160" customFormat="1">
      <c r="A117" s="161"/>
      <c r="B117" s="331"/>
      <c r="C117" s="163"/>
      <c r="D117" s="163"/>
      <c r="E117" s="315"/>
      <c r="F117" s="165"/>
      <c r="G117" s="166"/>
      <c r="H117" s="166"/>
      <c r="I117" s="167"/>
      <c r="J117" s="167"/>
      <c r="K117" s="168"/>
      <c r="L117" s="167"/>
      <c r="N117" s="169"/>
      <c r="O117" s="164"/>
      <c r="P117" s="164"/>
    </row>
    <row r="118" spans="1:16" s="160" customFormat="1">
      <c r="A118" s="161"/>
      <c r="B118" s="331"/>
      <c r="C118" s="163"/>
      <c r="D118" s="163"/>
      <c r="E118" s="315"/>
      <c r="F118" s="165"/>
      <c r="G118" s="166"/>
      <c r="H118" s="166"/>
      <c r="I118" s="167"/>
      <c r="J118" s="167"/>
      <c r="K118" s="168"/>
      <c r="L118" s="167"/>
      <c r="N118" s="169"/>
      <c r="O118" s="164"/>
      <c r="P118" s="164"/>
    </row>
    <row r="119" spans="1:16" s="160" customFormat="1">
      <c r="A119" s="161"/>
      <c r="B119" s="331"/>
      <c r="C119" s="163"/>
      <c r="D119" s="163"/>
      <c r="E119" s="315"/>
      <c r="F119" s="165"/>
      <c r="G119" s="166"/>
      <c r="H119" s="166"/>
      <c r="I119" s="167"/>
      <c r="J119" s="167"/>
      <c r="K119" s="168"/>
      <c r="L119" s="167"/>
      <c r="N119" s="169"/>
      <c r="O119" s="164"/>
      <c r="P119" s="164"/>
    </row>
    <row r="120" spans="1:16" s="160" customFormat="1">
      <c r="A120" s="161"/>
      <c r="B120" s="331"/>
      <c r="C120" s="163"/>
      <c r="D120" s="163"/>
      <c r="E120" s="315"/>
      <c r="F120" s="165"/>
      <c r="G120" s="166"/>
      <c r="H120" s="166"/>
      <c r="I120" s="167"/>
      <c r="J120" s="167"/>
      <c r="K120" s="168"/>
      <c r="L120" s="167"/>
      <c r="N120" s="169"/>
      <c r="O120" s="164"/>
      <c r="P120" s="164"/>
    </row>
    <row r="121" spans="1:16" s="160" customFormat="1">
      <c r="A121" s="161"/>
      <c r="B121" s="331"/>
      <c r="C121" s="163"/>
      <c r="D121" s="163"/>
      <c r="E121" s="315"/>
      <c r="F121" s="165"/>
      <c r="G121" s="166"/>
      <c r="H121" s="166"/>
      <c r="I121" s="167"/>
      <c r="J121" s="167"/>
      <c r="K121" s="168"/>
      <c r="L121" s="167"/>
      <c r="N121" s="169"/>
      <c r="O121" s="164"/>
      <c r="P121" s="164"/>
    </row>
    <row r="122" spans="1:16" s="160" customFormat="1">
      <c r="A122" s="161"/>
      <c r="B122" s="331"/>
      <c r="C122" s="163"/>
      <c r="D122" s="163"/>
      <c r="E122" s="315"/>
      <c r="F122" s="165"/>
      <c r="G122" s="166"/>
      <c r="H122" s="166"/>
      <c r="I122" s="167"/>
      <c r="J122" s="167"/>
      <c r="K122" s="168"/>
      <c r="L122" s="167"/>
      <c r="N122" s="169"/>
      <c r="O122" s="164"/>
      <c r="P122" s="164"/>
    </row>
    <row r="123" spans="1:16" s="160" customFormat="1">
      <c r="A123" s="161"/>
      <c r="B123" s="331"/>
      <c r="C123" s="163"/>
      <c r="D123" s="163"/>
      <c r="E123" s="315"/>
      <c r="F123" s="165"/>
      <c r="G123" s="166"/>
      <c r="H123" s="166"/>
      <c r="I123" s="167"/>
      <c r="J123" s="167"/>
      <c r="K123" s="168"/>
      <c r="L123" s="167"/>
      <c r="N123" s="169"/>
      <c r="O123" s="164"/>
      <c r="P123" s="164"/>
    </row>
    <row r="124" spans="1:16" s="160" customFormat="1">
      <c r="A124" s="161"/>
      <c r="B124" s="331"/>
      <c r="C124" s="163"/>
      <c r="D124" s="163"/>
      <c r="E124" s="315"/>
      <c r="F124" s="165"/>
      <c r="G124" s="166"/>
      <c r="H124" s="166"/>
      <c r="I124" s="167"/>
      <c r="J124" s="167"/>
      <c r="K124" s="168"/>
      <c r="L124" s="167"/>
      <c r="N124" s="169"/>
      <c r="O124" s="164"/>
      <c r="P124" s="164"/>
    </row>
    <row r="125" spans="1:16" s="160" customFormat="1">
      <c r="A125" s="161"/>
      <c r="B125" s="331"/>
      <c r="C125" s="163"/>
      <c r="D125" s="163"/>
      <c r="E125" s="315"/>
      <c r="F125" s="165"/>
      <c r="G125" s="166"/>
      <c r="H125" s="166"/>
      <c r="I125" s="167"/>
      <c r="J125" s="167"/>
      <c r="K125" s="168"/>
      <c r="L125" s="167"/>
      <c r="N125" s="169"/>
      <c r="O125" s="164"/>
      <c r="P125" s="164"/>
    </row>
    <row r="126" spans="1:16" s="160" customFormat="1">
      <c r="A126" s="161"/>
      <c r="B126" s="331"/>
      <c r="C126" s="163"/>
      <c r="D126" s="163"/>
      <c r="E126" s="315"/>
      <c r="F126" s="165"/>
      <c r="G126" s="166"/>
      <c r="H126" s="166"/>
      <c r="I126" s="167"/>
      <c r="J126" s="167"/>
      <c r="K126" s="168"/>
      <c r="L126" s="167"/>
      <c r="N126" s="169"/>
      <c r="O126" s="164"/>
      <c r="P126" s="164"/>
    </row>
    <row r="127" spans="1:16" s="160" customFormat="1">
      <c r="A127" s="161"/>
      <c r="B127" s="331"/>
      <c r="C127" s="163"/>
      <c r="D127" s="163"/>
      <c r="E127" s="315"/>
      <c r="F127" s="165"/>
      <c r="G127" s="166"/>
      <c r="H127" s="166"/>
      <c r="I127" s="167"/>
      <c r="J127" s="167"/>
      <c r="K127" s="168"/>
      <c r="L127" s="167"/>
      <c r="N127" s="169"/>
      <c r="O127" s="164"/>
      <c r="P127" s="164"/>
    </row>
    <row r="128" spans="1:16" s="160" customFormat="1">
      <c r="A128" s="161"/>
      <c r="B128" s="331"/>
      <c r="C128" s="163"/>
      <c r="D128" s="163"/>
      <c r="E128" s="315"/>
      <c r="F128" s="165"/>
      <c r="G128" s="166"/>
      <c r="H128" s="166"/>
      <c r="I128" s="167"/>
      <c r="J128" s="167"/>
      <c r="K128" s="168"/>
      <c r="L128" s="167"/>
      <c r="N128" s="169"/>
      <c r="O128" s="164"/>
      <c r="P128" s="164"/>
    </row>
    <row r="129" spans="1:16" s="160" customFormat="1">
      <c r="A129" s="161"/>
      <c r="B129" s="331"/>
      <c r="C129" s="163"/>
      <c r="D129" s="163"/>
      <c r="E129" s="315"/>
      <c r="F129" s="165"/>
      <c r="G129" s="166"/>
      <c r="H129" s="166"/>
      <c r="I129" s="167"/>
      <c r="J129" s="167"/>
      <c r="K129" s="168"/>
      <c r="L129" s="167"/>
      <c r="N129" s="169"/>
      <c r="O129" s="164"/>
      <c r="P129" s="164"/>
    </row>
    <row r="130" spans="1:16" s="160" customFormat="1">
      <c r="A130" s="161"/>
      <c r="B130" s="331"/>
      <c r="C130" s="163"/>
      <c r="D130" s="163"/>
      <c r="E130" s="315"/>
      <c r="F130" s="165"/>
      <c r="G130" s="166"/>
      <c r="H130" s="166"/>
      <c r="I130" s="167"/>
      <c r="J130" s="167"/>
      <c r="K130" s="168"/>
      <c r="L130" s="167"/>
      <c r="N130" s="169"/>
      <c r="O130" s="164"/>
      <c r="P130" s="164"/>
    </row>
    <row r="131" spans="1:16" s="160" customFormat="1">
      <c r="A131" s="161"/>
      <c r="B131" s="331"/>
      <c r="C131" s="163"/>
      <c r="D131" s="163"/>
      <c r="E131" s="315"/>
      <c r="F131" s="165"/>
      <c r="G131" s="166"/>
      <c r="H131" s="166"/>
      <c r="I131" s="167"/>
      <c r="J131" s="167"/>
      <c r="K131" s="168"/>
      <c r="L131" s="167"/>
      <c r="N131" s="169"/>
      <c r="O131" s="164"/>
      <c r="P131" s="164"/>
    </row>
    <row r="132" spans="1:16" s="160" customFormat="1">
      <c r="A132" s="161"/>
      <c r="B132" s="331"/>
      <c r="C132" s="163"/>
      <c r="D132" s="163"/>
      <c r="E132" s="315"/>
      <c r="F132" s="165"/>
      <c r="G132" s="166"/>
      <c r="H132" s="166"/>
      <c r="I132" s="167"/>
      <c r="J132" s="167"/>
      <c r="K132" s="168"/>
      <c r="L132" s="167"/>
      <c r="N132" s="169"/>
      <c r="O132" s="164"/>
      <c r="P132" s="164"/>
    </row>
    <row r="133" spans="1:16" s="160" customFormat="1">
      <c r="A133" s="161"/>
      <c r="B133" s="331"/>
      <c r="C133" s="163"/>
      <c r="D133" s="163"/>
      <c r="E133" s="315"/>
      <c r="F133" s="165"/>
      <c r="G133" s="166"/>
      <c r="H133" s="166"/>
      <c r="I133" s="167"/>
      <c r="J133" s="167"/>
      <c r="K133" s="168"/>
      <c r="L133" s="167"/>
      <c r="N133" s="169"/>
      <c r="O133" s="164"/>
      <c r="P133" s="164"/>
    </row>
    <row r="134" spans="1:16" s="160" customFormat="1">
      <c r="A134" s="161"/>
      <c r="B134" s="331"/>
      <c r="C134" s="163"/>
      <c r="D134" s="163"/>
      <c r="E134" s="315"/>
      <c r="F134" s="165"/>
      <c r="G134" s="166"/>
      <c r="H134" s="166"/>
      <c r="I134" s="167"/>
      <c r="J134" s="167"/>
      <c r="K134" s="168"/>
      <c r="L134" s="167"/>
      <c r="N134" s="169"/>
      <c r="O134" s="164"/>
      <c r="P134" s="164"/>
    </row>
    <row r="135" spans="1:16" s="160" customFormat="1">
      <c r="A135" s="161"/>
      <c r="B135" s="331"/>
      <c r="C135" s="163"/>
      <c r="D135" s="163"/>
      <c r="E135" s="315"/>
      <c r="F135" s="165"/>
      <c r="G135" s="166"/>
      <c r="H135" s="166"/>
      <c r="I135" s="167"/>
      <c r="J135" s="167"/>
      <c r="K135" s="168"/>
      <c r="L135" s="167"/>
      <c r="N135" s="169"/>
      <c r="O135" s="164"/>
      <c r="P135" s="164"/>
    </row>
    <row r="136" spans="1:16" s="160" customFormat="1">
      <c r="A136" s="161"/>
      <c r="B136" s="331"/>
      <c r="C136" s="163"/>
      <c r="D136" s="163"/>
      <c r="E136" s="315"/>
      <c r="F136" s="165"/>
      <c r="G136" s="166"/>
      <c r="H136" s="166"/>
      <c r="I136" s="167"/>
      <c r="J136" s="167"/>
      <c r="K136" s="168"/>
      <c r="L136" s="167"/>
      <c r="N136" s="169"/>
      <c r="O136" s="164"/>
      <c r="P136" s="164"/>
    </row>
    <row r="137" spans="1:16" s="160" customFormat="1">
      <c r="A137" s="161"/>
      <c r="B137" s="331"/>
      <c r="C137" s="163"/>
      <c r="D137" s="163"/>
      <c r="E137" s="315"/>
      <c r="F137" s="165"/>
      <c r="G137" s="166"/>
      <c r="H137" s="166"/>
      <c r="I137" s="167"/>
      <c r="J137" s="167"/>
      <c r="K137" s="168"/>
      <c r="L137" s="167"/>
      <c r="N137" s="169"/>
      <c r="O137" s="164"/>
      <c r="P137" s="164"/>
    </row>
    <row r="138" spans="1:16" s="160" customFormat="1">
      <c r="A138" s="161"/>
      <c r="B138" s="331"/>
      <c r="C138" s="163"/>
      <c r="D138" s="163"/>
      <c r="E138" s="315"/>
      <c r="F138" s="165"/>
      <c r="G138" s="166"/>
      <c r="H138" s="166"/>
      <c r="I138" s="167"/>
      <c r="J138" s="167"/>
      <c r="K138" s="168"/>
      <c r="L138" s="167"/>
      <c r="N138" s="169"/>
      <c r="O138" s="164"/>
      <c r="P138" s="164"/>
    </row>
    <row r="139" spans="1:16" s="160" customFormat="1">
      <c r="A139" s="161"/>
      <c r="B139" s="331"/>
      <c r="C139" s="163"/>
      <c r="D139" s="163"/>
      <c r="E139" s="315"/>
      <c r="F139" s="165"/>
      <c r="G139" s="166"/>
      <c r="H139" s="166"/>
      <c r="I139" s="167"/>
      <c r="J139" s="167"/>
      <c r="K139" s="168"/>
      <c r="L139" s="167"/>
      <c r="N139" s="169"/>
      <c r="O139" s="164"/>
      <c r="P139" s="164"/>
    </row>
    <row r="140" spans="1:16" s="160" customFormat="1">
      <c r="A140" s="161"/>
      <c r="B140" s="331"/>
      <c r="C140" s="163"/>
      <c r="D140" s="163"/>
      <c r="E140" s="315"/>
      <c r="F140" s="165"/>
      <c r="G140" s="166"/>
      <c r="H140" s="166"/>
      <c r="I140" s="167"/>
      <c r="J140" s="167"/>
      <c r="K140" s="168"/>
      <c r="L140" s="167"/>
      <c r="N140" s="169"/>
      <c r="O140" s="164"/>
      <c r="P140" s="164"/>
    </row>
    <row r="141" spans="1:16" s="160" customFormat="1">
      <c r="A141" s="161"/>
      <c r="B141" s="331"/>
      <c r="C141" s="163"/>
      <c r="D141" s="163"/>
      <c r="E141" s="315"/>
      <c r="F141" s="165"/>
      <c r="G141" s="166"/>
      <c r="H141" s="166"/>
      <c r="I141" s="167"/>
      <c r="J141" s="167"/>
      <c r="K141" s="168"/>
      <c r="L141" s="167"/>
      <c r="N141" s="169"/>
      <c r="O141" s="164"/>
      <c r="P141" s="164"/>
    </row>
    <row r="142" spans="1:16" s="160" customFormat="1">
      <c r="A142" s="161"/>
      <c r="B142" s="331"/>
      <c r="C142" s="163"/>
      <c r="D142" s="163"/>
      <c r="E142" s="315"/>
      <c r="F142" s="165"/>
      <c r="G142" s="166"/>
      <c r="H142" s="166"/>
      <c r="I142" s="167"/>
      <c r="J142" s="167"/>
      <c r="K142" s="168"/>
      <c r="L142" s="167"/>
      <c r="N142" s="169"/>
      <c r="O142" s="164"/>
      <c r="P142" s="164"/>
    </row>
    <row r="143" spans="1:16" s="160" customFormat="1">
      <c r="A143" s="161"/>
      <c r="B143" s="331"/>
      <c r="C143" s="163"/>
      <c r="D143" s="163"/>
      <c r="E143" s="315"/>
      <c r="F143" s="165"/>
      <c r="G143" s="166"/>
      <c r="H143" s="166"/>
      <c r="I143" s="167"/>
      <c r="J143" s="167"/>
      <c r="K143" s="168"/>
      <c r="L143" s="167"/>
      <c r="N143" s="169"/>
      <c r="O143" s="164"/>
      <c r="P143" s="164"/>
    </row>
    <row r="144" spans="1:16" s="160" customFormat="1">
      <c r="A144" s="161"/>
      <c r="B144" s="331"/>
      <c r="C144" s="163"/>
      <c r="D144" s="163"/>
      <c r="E144" s="315"/>
      <c r="F144" s="165"/>
      <c r="G144" s="166"/>
      <c r="H144" s="166"/>
      <c r="I144" s="167"/>
      <c r="J144" s="167"/>
      <c r="K144" s="168"/>
      <c r="L144" s="167"/>
      <c r="N144" s="169"/>
      <c r="O144" s="164"/>
      <c r="P144" s="164"/>
    </row>
    <row r="145" spans="1:16" s="160" customFormat="1">
      <c r="A145" s="161"/>
      <c r="B145" s="331"/>
      <c r="C145" s="163"/>
      <c r="D145" s="163"/>
      <c r="E145" s="315"/>
      <c r="F145" s="165"/>
      <c r="G145" s="166"/>
      <c r="H145" s="166"/>
      <c r="I145" s="167"/>
      <c r="J145" s="167"/>
      <c r="K145" s="168"/>
      <c r="L145" s="167"/>
      <c r="N145" s="169"/>
      <c r="O145" s="164"/>
      <c r="P145" s="164"/>
    </row>
    <row r="146" spans="1:16" s="160" customFormat="1">
      <c r="A146" s="161"/>
      <c r="B146" s="331"/>
      <c r="C146" s="163"/>
      <c r="D146" s="163"/>
      <c r="E146" s="315"/>
      <c r="F146" s="165"/>
      <c r="G146" s="166"/>
      <c r="H146" s="166"/>
      <c r="I146" s="167"/>
      <c r="J146" s="167"/>
      <c r="K146" s="168"/>
      <c r="L146" s="167"/>
      <c r="N146" s="169"/>
      <c r="O146" s="164"/>
      <c r="P146" s="164"/>
    </row>
    <row r="147" spans="1:16" s="160" customFormat="1">
      <c r="A147" s="161"/>
      <c r="B147" s="331"/>
      <c r="C147" s="163"/>
      <c r="D147" s="163"/>
      <c r="E147" s="315"/>
      <c r="F147" s="165"/>
      <c r="G147" s="166"/>
      <c r="H147" s="166"/>
      <c r="I147" s="167"/>
      <c r="J147" s="167"/>
      <c r="K147" s="168"/>
      <c r="L147" s="167"/>
      <c r="N147" s="169"/>
      <c r="O147" s="164"/>
      <c r="P147" s="164"/>
    </row>
    <row r="148" spans="1:16" s="160" customFormat="1">
      <c r="A148" s="161"/>
      <c r="B148" s="331"/>
      <c r="C148" s="163"/>
      <c r="D148" s="163"/>
      <c r="E148" s="315"/>
      <c r="F148" s="165"/>
      <c r="G148" s="166"/>
      <c r="H148" s="166"/>
      <c r="I148" s="167"/>
      <c r="J148" s="167"/>
      <c r="K148" s="168"/>
      <c r="L148" s="167"/>
      <c r="N148" s="169"/>
      <c r="O148" s="164"/>
      <c r="P148" s="164"/>
    </row>
    <row r="149" spans="1:16" s="160" customFormat="1">
      <c r="A149" s="161"/>
      <c r="B149" s="331"/>
      <c r="C149" s="163"/>
      <c r="D149" s="163"/>
      <c r="E149" s="315"/>
      <c r="F149" s="165"/>
      <c r="G149" s="166"/>
      <c r="H149" s="166"/>
      <c r="I149" s="167"/>
      <c r="J149" s="167"/>
      <c r="K149" s="168"/>
      <c r="L149" s="167"/>
      <c r="N149" s="169"/>
      <c r="O149" s="164"/>
      <c r="P149" s="164"/>
    </row>
    <row r="150" spans="1:16" s="160" customFormat="1">
      <c r="A150" s="161"/>
      <c r="B150" s="331"/>
      <c r="C150" s="163"/>
      <c r="D150" s="163"/>
      <c r="E150" s="315"/>
      <c r="F150" s="165"/>
      <c r="G150" s="166"/>
      <c r="H150" s="166"/>
      <c r="I150" s="167"/>
      <c r="J150" s="167"/>
      <c r="K150" s="168"/>
      <c r="L150" s="167"/>
      <c r="N150" s="169"/>
      <c r="O150" s="164"/>
      <c r="P150" s="164"/>
    </row>
    <row r="151" spans="1:16" s="160" customFormat="1">
      <c r="A151" s="161"/>
      <c r="B151" s="331"/>
      <c r="C151" s="163"/>
      <c r="D151" s="163"/>
      <c r="E151" s="315"/>
      <c r="F151" s="165"/>
      <c r="G151" s="166"/>
      <c r="H151" s="166"/>
      <c r="I151" s="167"/>
      <c r="J151" s="167"/>
      <c r="K151" s="168"/>
      <c r="L151" s="167"/>
      <c r="N151" s="169"/>
      <c r="O151" s="164"/>
      <c r="P151" s="164"/>
    </row>
    <row r="152" spans="1:16" s="160" customFormat="1">
      <c r="A152" s="161"/>
      <c r="B152" s="331"/>
      <c r="C152" s="163"/>
      <c r="D152" s="163"/>
      <c r="E152" s="315"/>
      <c r="F152" s="165"/>
      <c r="G152" s="166"/>
      <c r="H152" s="166"/>
      <c r="I152" s="167"/>
      <c r="J152" s="167"/>
      <c r="K152" s="168"/>
      <c r="L152" s="167"/>
      <c r="N152" s="169"/>
      <c r="O152" s="164"/>
      <c r="P152" s="164"/>
    </row>
    <row r="153" spans="1:16" s="160" customFormat="1">
      <c r="A153" s="161"/>
      <c r="B153" s="331"/>
      <c r="C153" s="163"/>
      <c r="D153" s="163"/>
      <c r="E153" s="315"/>
      <c r="F153" s="165"/>
      <c r="G153" s="166"/>
      <c r="H153" s="166"/>
      <c r="I153" s="167"/>
      <c r="J153" s="167"/>
      <c r="K153" s="168"/>
      <c r="L153" s="167"/>
      <c r="N153" s="169"/>
      <c r="O153" s="164"/>
      <c r="P153" s="164"/>
    </row>
    <row r="154" spans="1:16" s="160" customFormat="1">
      <c r="A154" s="161"/>
      <c r="B154" s="331"/>
      <c r="C154" s="163"/>
      <c r="D154" s="163"/>
      <c r="E154" s="315"/>
      <c r="F154" s="165"/>
      <c r="G154" s="166"/>
      <c r="H154" s="166"/>
      <c r="I154" s="167"/>
      <c r="J154" s="167"/>
      <c r="K154" s="168"/>
      <c r="L154" s="167"/>
      <c r="N154" s="169"/>
      <c r="O154" s="164"/>
      <c r="P154" s="164"/>
    </row>
    <row r="155" spans="1:16" s="160" customFormat="1">
      <c r="A155" s="161"/>
      <c r="B155" s="331"/>
      <c r="C155" s="163"/>
      <c r="D155" s="163"/>
      <c r="E155" s="315"/>
      <c r="F155" s="165"/>
      <c r="G155" s="166"/>
      <c r="H155" s="166"/>
      <c r="I155" s="167"/>
      <c r="J155" s="167"/>
      <c r="K155" s="168"/>
      <c r="L155" s="167"/>
      <c r="N155" s="169"/>
      <c r="O155" s="164"/>
      <c r="P155" s="164"/>
    </row>
    <row r="156" spans="1:16" s="160" customFormat="1">
      <c r="A156" s="161"/>
      <c r="B156" s="331"/>
      <c r="C156" s="163"/>
      <c r="D156" s="163"/>
      <c r="E156" s="315"/>
      <c r="F156" s="165"/>
      <c r="G156" s="166"/>
      <c r="H156" s="166"/>
      <c r="I156" s="167"/>
      <c r="J156" s="167"/>
      <c r="K156" s="168"/>
      <c r="L156" s="167"/>
      <c r="N156" s="169"/>
      <c r="O156" s="164"/>
      <c r="P156" s="164"/>
    </row>
    <row r="157" spans="1:16" s="160" customFormat="1">
      <c r="A157" s="161"/>
      <c r="B157" s="331"/>
      <c r="C157" s="163"/>
      <c r="D157" s="163"/>
      <c r="E157" s="315"/>
      <c r="F157" s="165"/>
      <c r="G157" s="166"/>
      <c r="H157" s="166"/>
      <c r="I157" s="167"/>
      <c r="J157" s="167"/>
      <c r="K157" s="168"/>
      <c r="L157" s="167"/>
      <c r="N157" s="169"/>
      <c r="O157" s="164"/>
      <c r="P157" s="164"/>
    </row>
    <row r="158" spans="1:16" s="160" customFormat="1">
      <c r="A158" s="161"/>
      <c r="B158" s="331"/>
      <c r="C158" s="163"/>
      <c r="D158" s="163"/>
      <c r="E158" s="315"/>
      <c r="F158" s="165"/>
      <c r="G158" s="166"/>
      <c r="H158" s="166"/>
      <c r="I158" s="167"/>
      <c r="J158" s="167"/>
      <c r="K158" s="168"/>
      <c r="L158" s="167"/>
      <c r="N158" s="169"/>
      <c r="O158" s="164"/>
      <c r="P158" s="164"/>
    </row>
    <row r="159" spans="1:16" s="160" customFormat="1">
      <c r="A159" s="161"/>
      <c r="B159" s="331"/>
      <c r="C159" s="163"/>
      <c r="D159" s="163"/>
      <c r="E159" s="315"/>
      <c r="F159" s="165"/>
      <c r="G159" s="166"/>
      <c r="H159" s="166"/>
      <c r="I159" s="167"/>
      <c r="J159" s="167"/>
      <c r="K159" s="168"/>
      <c r="L159" s="167"/>
      <c r="N159" s="169"/>
      <c r="O159" s="164"/>
      <c r="P159" s="164"/>
    </row>
    <row r="160" spans="1:16" s="160" customFormat="1">
      <c r="A160" s="161"/>
      <c r="B160" s="331"/>
      <c r="C160" s="163"/>
      <c r="D160" s="163"/>
      <c r="E160" s="315"/>
      <c r="F160" s="165"/>
      <c r="G160" s="166"/>
      <c r="H160" s="166"/>
      <c r="I160" s="167"/>
      <c r="J160" s="167"/>
      <c r="K160" s="168"/>
      <c r="L160" s="167"/>
      <c r="N160" s="169"/>
      <c r="O160" s="164"/>
      <c r="P160" s="164"/>
    </row>
    <row r="161" spans="1:16" s="160" customFormat="1">
      <c r="A161" s="161"/>
      <c r="B161" s="331"/>
      <c r="C161" s="163"/>
      <c r="D161" s="163"/>
      <c r="E161" s="315"/>
      <c r="F161" s="165"/>
      <c r="G161" s="166"/>
      <c r="H161" s="166"/>
      <c r="I161" s="167"/>
      <c r="J161" s="167"/>
      <c r="K161" s="168"/>
      <c r="L161" s="167"/>
      <c r="N161" s="169"/>
      <c r="O161" s="164"/>
      <c r="P161" s="164"/>
    </row>
    <row r="162" spans="1:16" s="160" customFormat="1">
      <c r="A162" s="161"/>
      <c r="B162" s="331"/>
      <c r="C162" s="163"/>
      <c r="D162" s="163"/>
      <c r="E162" s="315"/>
      <c r="F162" s="165"/>
      <c r="G162" s="166"/>
      <c r="H162" s="166"/>
      <c r="I162" s="167"/>
      <c r="J162" s="167"/>
      <c r="K162" s="168"/>
      <c r="L162" s="167"/>
      <c r="N162" s="169"/>
      <c r="O162" s="164"/>
      <c r="P162" s="164"/>
    </row>
    <row r="163" spans="1:16" s="160" customFormat="1">
      <c r="A163" s="161"/>
      <c r="B163" s="331"/>
      <c r="C163" s="163"/>
      <c r="D163" s="163"/>
      <c r="E163" s="315"/>
      <c r="F163" s="165"/>
      <c r="G163" s="166"/>
      <c r="H163" s="166"/>
      <c r="I163" s="167"/>
      <c r="J163" s="167"/>
      <c r="K163" s="168"/>
      <c r="L163" s="167"/>
      <c r="N163" s="169"/>
      <c r="O163" s="164"/>
      <c r="P163" s="164"/>
    </row>
    <row r="164" spans="1:16" s="160" customFormat="1">
      <c r="A164" s="161"/>
      <c r="B164" s="331"/>
      <c r="C164" s="163"/>
      <c r="D164" s="163"/>
      <c r="E164" s="315"/>
      <c r="F164" s="165"/>
      <c r="G164" s="166"/>
      <c r="H164" s="166"/>
      <c r="I164" s="167"/>
      <c r="J164" s="167"/>
      <c r="K164" s="168"/>
      <c r="L164" s="167"/>
      <c r="N164" s="169"/>
      <c r="O164" s="164"/>
      <c r="P164" s="164"/>
    </row>
    <row r="165" spans="1:16" s="160" customFormat="1">
      <c r="A165" s="161"/>
      <c r="B165" s="331"/>
      <c r="C165" s="163"/>
      <c r="D165" s="163"/>
      <c r="E165" s="315"/>
      <c r="F165" s="165"/>
      <c r="G165" s="166"/>
      <c r="H165" s="166"/>
      <c r="I165" s="167"/>
      <c r="J165" s="167"/>
      <c r="K165" s="168"/>
      <c r="L165" s="167"/>
      <c r="N165" s="169"/>
      <c r="O165" s="164"/>
      <c r="P165" s="164"/>
    </row>
    <row r="166" spans="1:16" s="160" customFormat="1">
      <c r="A166" s="161"/>
      <c r="B166" s="331"/>
      <c r="C166" s="163"/>
      <c r="D166" s="163"/>
      <c r="E166" s="315"/>
      <c r="F166" s="165"/>
      <c r="G166" s="166"/>
      <c r="H166" s="166"/>
      <c r="I166" s="167"/>
      <c r="J166" s="167"/>
      <c r="K166" s="168"/>
      <c r="L166" s="167"/>
      <c r="N166" s="169"/>
      <c r="O166" s="164"/>
      <c r="P166" s="164"/>
    </row>
    <row r="167" spans="1:16" s="160" customFormat="1">
      <c r="A167" s="161"/>
      <c r="B167" s="331"/>
      <c r="C167" s="163"/>
      <c r="D167" s="163"/>
      <c r="E167" s="315"/>
      <c r="F167" s="165"/>
      <c r="G167" s="166"/>
      <c r="H167" s="166"/>
      <c r="I167" s="167"/>
      <c r="J167" s="167"/>
      <c r="K167" s="168"/>
      <c r="L167" s="167"/>
      <c r="N167" s="169"/>
      <c r="O167" s="164"/>
      <c r="P167" s="164"/>
    </row>
    <row r="168" spans="1:16" s="160" customFormat="1">
      <c r="A168" s="161"/>
      <c r="B168" s="331"/>
      <c r="C168" s="163"/>
      <c r="D168" s="163"/>
      <c r="E168" s="315"/>
      <c r="F168" s="165"/>
      <c r="G168" s="166"/>
      <c r="H168" s="166"/>
      <c r="I168" s="167"/>
      <c r="J168" s="167"/>
      <c r="K168" s="168"/>
      <c r="L168" s="167"/>
      <c r="N168" s="169"/>
      <c r="O168" s="164"/>
      <c r="P168" s="164"/>
    </row>
    <row r="169" spans="1:16" s="160" customFormat="1">
      <c r="A169" s="161"/>
      <c r="B169" s="331"/>
      <c r="C169" s="163"/>
      <c r="D169" s="163"/>
      <c r="E169" s="315"/>
      <c r="F169" s="165"/>
      <c r="G169" s="166"/>
      <c r="H169" s="166"/>
      <c r="I169" s="167"/>
      <c r="J169" s="167"/>
      <c r="K169" s="168"/>
      <c r="L169" s="167"/>
      <c r="N169" s="169"/>
      <c r="O169" s="164"/>
      <c r="P169" s="164"/>
    </row>
    <row r="170" spans="1:16" s="160" customFormat="1">
      <c r="A170" s="161"/>
      <c r="B170" s="331"/>
      <c r="C170" s="163"/>
      <c r="D170" s="163"/>
      <c r="E170" s="315"/>
      <c r="F170" s="165"/>
      <c r="G170" s="166"/>
      <c r="H170" s="166"/>
      <c r="I170" s="167"/>
      <c r="J170" s="167"/>
      <c r="K170" s="168"/>
      <c r="L170" s="167"/>
      <c r="N170" s="169"/>
      <c r="O170" s="164"/>
      <c r="P170" s="164"/>
    </row>
    <row r="171" spans="1:16" s="160" customFormat="1">
      <c r="A171" s="161"/>
      <c r="B171" s="331"/>
      <c r="C171" s="163"/>
      <c r="D171" s="163"/>
      <c r="E171" s="315"/>
      <c r="F171" s="165"/>
      <c r="G171" s="166"/>
      <c r="H171" s="166"/>
      <c r="I171" s="167"/>
      <c r="J171" s="167"/>
      <c r="K171" s="168"/>
      <c r="L171" s="167"/>
      <c r="N171" s="169"/>
      <c r="O171" s="164"/>
      <c r="P171" s="164"/>
    </row>
    <row r="172" spans="1:16" s="160" customFormat="1">
      <c r="A172" s="161"/>
      <c r="B172" s="331"/>
      <c r="C172" s="163"/>
      <c r="D172" s="163"/>
      <c r="E172" s="315"/>
      <c r="F172" s="165"/>
      <c r="G172" s="166"/>
      <c r="H172" s="166"/>
      <c r="I172" s="167"/>
      <c r="J172" s="167"/>
      <c r="K172" s="168"/>
      <c r="L172" s="167"/>
      <c r="N172" s="169"/>
      <c r="O172" s="164"/>
      <c r="P172" s="164"/>
    </row>
    <row r="173" spans="1:16" s="160" customFormat="1">
      <c r="A173" s="161"/>
      <c r="B173" s="331"/>
      <c r="C173" s="163"/>
      <c r="D173" s="163"/>
      <c r="E173" s="315"/>
      <c r="F173" s="165"/>
      <c r="G173" s="166"/>
      <c r="H173" s="166"/>
      <c r="I173" s="167"/>
      <c r="J173" s="167"/>
      <c r="K173" s="168"/>
      <c r="L173" s="167"/>
      <c r="N173" s="169"/>
      <c r="O173" s="164"/>
      <c r="P173" s="164"/>
    </row>
    <row r="174" spans="1:16" s="160" customFormat="1">
      <c r="A174" s="161"/>
      <c r="B174" s="331"/>
      <c r="C174" s="163"/>
      <c r="D174" s="163"/>
      <c r="E174" s="315"/>
      <c r="F174" s="165"/>
      <c r="G174" s="166"/>
      <c r="H174" s="166"/>
      <c r="I174" s="167"/>
      <c r="J174" s="167"/>
      <c r="K174" s="168"/>
      <c r="L174" s="167"/>
      <c r="N174" s="169"/>
      <c r="O174" s="164"/>
      <c r="P174" s="164"/>
    </row>
    <row r="175" spans="1:16" s="160" customFormat="1">
      <c r="A175" s="161"/>
      <c r="B175" s="331"/>
      <c r="C175" s="163"/>
      <c r="D175" s="163"/>
      <c r="E175" s="315"/>
      <c r="F175" s="165"/>
      <c r="G175" s="166"/>
      <c r="H175" s="166"/>
      <c r="I175" s="167"/>
      <c r="J175" s="167"/>
      <c r="K175" s="168"/>
      <c r="L175" s="167"/>
      <c r="N175" s="169"/>
      <c r="O175" s="164"/>
      <c r="P175" s="164"/>
    </row>
    <row r="176" spans="1:16" s="160" customFormat="1">
      <c r="A176" s="161"/>
      <c r="B176" s="331"/>
      <c r="C176" s="163"/>
      <c r="D176" s="163"/>
      <c r="E176" s="315"/>
      <c r="F176" s="165"/>
      <c r="G176" s="166"/>
      <c r="H176" s="166"/>
      <c r="I176" s="167"/>
      <c r="J176" s="167"/>
      <c r="K176" s="168"/>
      <c r="L176" s="167"/>
      <c r="N176" s="169"/>
      <c r="O176" s="164"/>
      <c r="P176" s="164"/>
    </row>
    <row r="177" spans="1:16" s="160" customFormat="1">
      <c r="A177" s="161"/>
      <c r="B177" s="331"/>
      <c r="C177" s="163"/>
      <c r="D177" s="163"/>
      <c r="E177" s="315"/>
      <c r="F177" s="165"/>
      <c r="G177" s="166"/>
      <c r="H177" s="166"/>
      <c r="I177" s="167"/>
      <c r="J177" s="167"/>
      <c r="K177" s="168"/>
      <c r="L177" s="167"/>
      <c r="N177" s="169"/>
      <c r="O177" s="164"/>
      <c r="P177" s="164"/>
    </row>
    <row r="178" spans="1:16" s="160" customFormat="1">
      <c r="A178" s="161"/>
      <c r="B178" s="331"/>
      <c r="C178" s="163"/>
      <c r="D178" s="163"/>
      <c r="E178" s="315"/>
      <c r="F178" s="165"/>
      <c r="G178" s="166"/>
      <c r="H178" s="166"/>
      <c r="I178" s="167"/>
      <c r="J178" s="167"/>
      <c r="K178" s="168"/>
      <c r="L178" s="167"/>
      <c r="N178" s="169"/>
      <c r="O178" s="164"/>
      <c r="P178" s="164"/>
    </row>
    <row r="179" spans="1:16" s="160" customFormat="1">
      <c r="A179" s="161"/>
      <c r="B179" s="331"/>
      <c r="C179" s="163"/>
      <c r="D179" s="163"/>
      <c r="E179" s="315"/>
      <c r="F179" s="165"/>
      <c r="G179" s="166"/>
      <c r="H179" s="166"/>
      <c r="I179" s="167"/>
      <c r="J179" s="167"/>
      <c r="K179" s="168"/>
      <c r="L179" s="167"/>
      <c r="N179" s="169"/>
      <c r="O179" s="164"/>
      <c r="P179" s="164"/>
    </row>
    <row r="180" spans="1:16" s="160" customFormat="1">
      <c r="A180" s="161"/>
      <c r="B180" s="331"/>
      <c r="C180" s="163"/>
      <c r="D180" s="163"/>
      <c r="E180" s="315"/>
      <c r="F180" s="165"/>
      <c r="G180" s="166"/>
      <c r="H180" s="166"/>
      <c r="I180" s="167"/>
      <c r="J180" s="167"/>
      <c r="K180" s="168"/>
      <c r="L180" s="167"/>
      <c r="N180" s="169"/>
      <c r="O180" s="164"/>
      <c r="P180" s="164"/>
    </row>
    <row r="181" spans="1:16" s="160" customFormat="1">
      <c r="A181" s="161"/>
      <c r="B181" s="331"/>
      <c r="C181" s="163"/>
      <c r="D181" s="163"/>
      <c r="E181" s="315"/>
      <c r="F181" s="165"/>
      <c r="G181" s="166"/>
      <c r="H181" s="166"/>
      <c r="I181" s="167"/>
      <c r="J181" s="167"/>
      <c r="K181" s="168"/>
      <c r="L181" s="167"/>
      <c r="N181" s="169"/>
      <c r="O181" s="164"/>
      <c r="P181" s="164"/>
    </row>
    <row r="182" spans="1:16" s="160" customFormat="1">
      <c r="A182" s="161"/>
      <c r="B182" s="331"/>
      <c r="C182" s="163"/>
      <c r="D182" s="163"/>
      <c r="E182" s="315"/>
      <c r="F182" s="165"/>
      <c r="G182" s="166"/>
      <c r="H182" s="166"/>
      <c r="I182" s="167"/>
      <c r="J182" s="167"/>
      <c r="K182" s="168"/>
      <c r="L182" s="167"/>
      <c r="N182" s="169"/>
      <c r="O182" s="164"/>
      <c r="P182" s="164"/>
    </row>
    <row r="183" spans="1:16" s="160" customFormat="1">
      <c r="A183" s="161"/>
      <c r="B183" s="331"/>
      <c r="C183" s="163"/>
      <c r="D183" s="163"/>
      <c r="E183" s="315"/>
      <c r="F183" s="165"/>
      <c r="G183" s="166"/>
      <c r="H183" s="166"/>
      <c r="I183" s="167"/>
      <c r="J183" s="167"/>
      <c r="K183" s="168"/>
      <c r="L183" s="167"/>
      <c r="N183" s="169"/>
      <c r="O183" s="164"/>
      <c r="P183" s="164"/>
    </row>
    <row r="184" spans="1:16" s="160" customFormat="1">
      <c r="A184" s="161"/>
      <c r="B184" s="331"/>
      <c r="C184" s="163"/>
      <c r="D184" s="163"/>
      <c r="E184" s="315"/>
      <c r="F184" s="165"/>
      <c r="G184" s="166"/>
      <c r="H184" s="166"/>
      <c r="I184" s="167"/>
      <c r="J184" s="167"/>
      <c r="K184" s="168"/>
      <c r="L184" s="167"/>
      <c r="N184" s="169"/>
      <c r="O184" s="164"/>
      <c r="P184" s="164"/>
    </row>
    <row r="185" spans="1:16" s="160" customFormat="1">
      <c r="A185" s="161"/>
      <c r="B185" s="331"/>
      <c r="C185" s="163"/>
      <c r="D185" s="163"/>
      <c r="E185" s="315"/>
      <c r="F185" s="165"/>
      <c r="G185" s="166"/>
      <c r="H185" s="166"/>
      <c r="I185" s="167"/>
      <c r="J185" s="167"/>
      <c r="K185" s="168"/>
      <c r="L185" s="167"/>
      <c r="N185" s="169"/>
      <c r="O185" s="164"/>
      <c r="P185" s="164"/>
    </row>
    <row r="186" spans="1:16" s="160" customFormat="1">
      <c r="A186" s="161"/>
      <c r="B186" s="331"/>
      <c r="C186" s="163"/>
      <c r="D186" s="163"/>
      <c r="E186" s="315"/>
      <c r="F186" s="165"/>
      <c r="G186" s="166"/>
      <c r="H186" s="166"/>
      <c r="I186" s="167"/>
      <c r="J186" s="167"/>
      <c r="K186" s="168"/>
      <c r="L186" s="167"/>
      <c r="N186" s="169"/>
      <c r="O186" s="164"/>
      <c r="P186" s="164"/>
    </row>
    <row r="187" spans="1:16" s="160" customFormat="1">
      <c r="A187" s="161"/>
      <c r="B187" s="331"/>
      <c r="C187" s="163"/>
      <c r="D187" s="163"/>
      <c r="E187" s="315"/>
      <c r="F187" s="165"/>
      <c r="G187" s="166"/>
      <c r="H187" s="166"/>
      <c r="I187" s="167"/>
      <c r="J187" s="167"/>
      <c r="K187" s="168"/>
      <c r="L187" s="167"/>
      <c r="N187" s="169"/>
      <c r="O187" s="164"/>
      <c r="P187" s="164"/>
    </row>
    <row r="188" spans="1:16" s="160" customFormat="1">
      <c r="A188" s="161"/>
      <c r="B188" s="331"/>
      <c r="C188" s="163"/>
      <c r="D188" s="163"/>
      <c r="E188" s="315"/>
      <c r="F188" s="165"/>
      <c r="G188" s="166"/>
      <c r="H188" s="166"/>
      <c r="I188" s="167"/>
      <c r="J188" s="167"/>
      <c r="K188" s="168"/>
      <c r="L188" s="167"/>
      <c r="N188" s="169"/>
      <c r="O188" s="164"/>
      <c r="P188" s="164"/>
    </row>
    <row r="189" spans="1:16" s="160" customFormat="1">
      <c r="A189" s="161"/>
      <c r="B189" s="331"/>
      <c r="C189" s="163"/>
      <c r="D189" s="163"/>
      <c r="E189" s="315"/>
      <c r="F189" s="165"/>
      <c r="G189" s="166"/>
      <c r="H189" s="166"/>
      <c r="I189" s="167"/>
      <c r="J189" s="167"/>
      <c r="K189" s="168"/>
      <c r="L189" s="167"/>
      <c r="N189" s="169"/>
      <c r="O189" s="164"/>
      <c r="P189" s="164"/>
    </row>
    <row r="190" spans="1:16" s="160" customFormat="1">
      <c r="A190" s="161"/>
      <c r="B190" s="331"/>
      <c r="C190" s="163"/>
      <c r="D190" s="163"/>
      <c r="E190" s="315"/>
      <c r="F190" s="165"/>
      <c r="G190" s="166"/>
      <c r="H190" s="166"/>
      <c r="I190" s="167"/>
      <c r="J190" s="167"/>
      <c r="K190" s="168"/>
      <c r="L190" s="167"/>
      <c r="N190" s="169"/>
      <c r="O190" s="164"/>
      <c r="P190" s="164"/>
    </row>
    <row r="191" spans="1:16" s="160" customFormat="1">
      <c r="A191" s="161"/>
      <c r="B191" s="331"/>
      <c r="C191" s="163"/>
      <c r="D191" s="163"/>
      <c r="E191" s="315"/>
      <c r="F191" s="165"/>
      <c r="G191" s="166"/>
      <c r="H191" s="166"/>
      <c r="I191" s="167"/>
      <c r="J191" s="167"/>
      <c r="K191" s="168"/>
      <c r="L191" s="167"/>
      <c r="N191" s="169"/>
      <c r="O191" s="164"/>
      <c r="P191" s="164"/>
    </row>
    <row r="192" spans="1:16" s="160" customFormat="1">
      <c r="A192" s="161"/>
      <c r="B192" s="331"/>
      <c r="C192" s="163"/>
      <c r="D192" s="163"/>
      <c r="E192" s="315"/>
      <c r="F192" s="165"/>
      <c r="G192" s="166"/>
      <c r="H192" s="166"/>
      <c r="I192" s="167"/>
      <c r="J192" s="167"/>
      <c r="K192" s="168"/>
      <c r="L192" s="167"/>
      <c r="N192" s="169"/>
      <c r="O192" s="164"/>
      <c r="P192" s="164"/>
    </row>
  </sheetData>
  <mergeCells count="29">
    <mergeCell ref="A2:I2"/>
    <mergeCell ref="A3:I3"/>
    <mergeCell ref="A4:I4"/>
    <mergeCell ref="C5:G5"/>
    <mergeCell ref="A8:I8"/>
    <mergeCell ref="A9:I9"/>
    <mergeCell ref="A10:C10"/>
    <mergeCell ref="A11:C11"/>
    <mergeCell ref="A12:B12"/>
    <mergeCell ref="A13:C13"/>
    <mergeCell ref="A14:C14"/>
    <mergeCell ref="A16:I16"/>
    <mergeCell ref="C20:I20"/>
    <mergeCell ref="A23:G23"/>
    <mergeCell ref="C25:I25"/>
    <mergeCell ref="A29:G29"/>
    <mergeCell ref="C31:I31"/>
    <mergeCell ref="A40:G40"/>
    <mergeCell ref="C42:I42"/>
    <mergeCell ref="A50:G50"/>
    <mergeCell ref="A80:G80"/>
    <mergeCell ref="A82:G82"/>
    <mergeCell ref="A88:I88"/>
    <mergeCell ref="A89:I89"/>
    <mergeCell ref="C52:I52"/>
    <mergeCell ref="A56:G56"/>
    <mergeCell ref="C58:I58"/>
    <mergeCell ref="A63:G63"/>
    <mergeCell ref="C65:I65"/>
  </mergeCells>
  <printOptions horizontalCentered="1"/>
  <pageMargins left="0.39305555555555599" right="0.196527777777778" top="0.78680555555555598" bottom="0.78680555555555598" header="0.118055555555556" footer="0.196527777777778"/>
  <pageSetup paperSize="9" scale="60" fitToHeight="0" orientation="portrait" r:id="rId1"/>
  <headerFooter alignWithMargins="0">
    <oddFooter>&amp;CPágina &amp;P de &amp;N</oddFooter>
  </headerFooter>
  <colBreaks count="1" manualBreakCount="1">
    <brk id="10" max="8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workbookViewId="0">
      <selection activeCell="E33" sqref="A32:K33"/>
    </sheetView>
  </sheetViews>
  <sheetFormatPr defaultColWidth="9.140625" defaultRowHeight="12.75"/>
  <cols>
    <col min="1" max="1" width="27.85546875" style="72" customWidth="1"/>
    <col min="2" max="2" width="15.42578125" style="72" customWidth="1"/>
    <col min="3" max="3" width="16.140625" style="72" customWidth="1"/>
    <col min="4" max="4" width="13.7109375" style="72" customWidth="1"/>
    <col min="5" max="5" width="15" style="72" customWidth="1"/>
    <col min="6" max="9" width="13.5703125" style="72" customWidth="1"/>
    <col min="10" max="10" width="12" style="72" customWidth="1"/>
    <col min="11" max="11" width="17.28515625" style="72" customWidth="1"/>
    <col min="12" max="12" width="9.140625" style="72"/>
    <col min="13" max="13" width="10" style="72" customWidth="1"/>
    <col min="14" max="16384" width="9.140625" style="72"/>
  </cols>
  <sheetData>
    <row r="1" spans="1:13" s="1" customFormat="1">
      <c r="B1" s="3"/>
      <c r="C1" s="4"/>
      <c r="D1" s="4"/>
      <c r="E1" s="5"/>
      <c r="F1" s="5"/>
      <c r="G1" s="5"/>
      <c r="H1" s="5"/>
      <c r="I1" s="5"/>
      <c r="J1" s="5"/>
    </row>
    <row r="2" spans="1:13" s="1" customFormat="1" ht="15.75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</row>
    <row r="3" spans="1:13" s="1" customFormat="1">
      <c r="A3" s="385"/>
      <c r="B3" s="385"/>
      <c r="C3" s="385"/>
      <c r="D3" s="385"/>
      <c r="E3" s="385"/>
      <c r="F3" s="385"/>
      <c r="G3" s="385"/>
      <c r="H3" s="385"/>
      <c r="I3" s="385"/>
      <c r="J3" s="385"/>
      <c r="K3" s="385"/>
    </row>
    <row r="4" spans="1:13" s="1" customFormat="1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</row>
    <row r="5" spans="1:13" s="1" customFormat="1">
      <c r="B5" s="3"/>
      <c r="C5" s="4"/>
      <c r="D5" s="4"/>
      <c r="E5" s="5"/>
      <c r="F5" s="5"/>
      <c r="G5" s="5"/>
      <c r="H5" s="5"/>
      <c r="I5" s="5"/>
      <c r="J5" s="5"/>
    </row>
    <row r="6" spans="1:13" s="1" customFormat="1">
      <c r="B6" s="3"/>
      <c r="C6" s="4"/>
      <c r="D6" s="4"/>
      <c r="E6" s="5"/>
      <c r="F6" s="5"/>
      <c r="G6" s="5"/>
      <c r="H6" s="5"/>
      <c r="I6" s="5"/>
      <c r="J6" s="5"/>
    </row>
    <row r="7" spans="1:13" s="1" customFormat="1">
      <c r="B7" s="3"/>
      <c r="C7" s="4"/>
      <c r="D7" s="4"/>
      <c r="E7" s="5"/>
      <c r="F7" s="5"/>
      <c r="G7" s="5"/>
      <c r="H7" s="5"/>
      <c r="I7" s="5"/>
      <c r="J7" s="5"/>
    </row>
    <row r="8" spans="1:13" s="1" customFormat="1" ht="12.75" customHeight="1">
      <c r="A8" s="6" t="e">
        <f>#REF!</f>
        <v>#REF!</v>
      </c>
      <c r="B8" s="4"/>
      <c r="C8" s="4"/>
      <c r="D8" s="5"/>
      <c r="E8" s="7"/>
      <c r="F8" s="7"/>
      <c r="G8" s="7"/>
      <c r="H8" s="7"/>
      <c r="I8" s="7"/>
      <c r="J8" s="8"/>
      <c r="K8" s="8"/>
      <c r="L8" s="8"/>
      <c r="M8" s="8"/>
    </row>
    <row r="9" spans="1:13" s="1" customFormat="1" ht="12.75" customHeight="1">
      <c r="A9" s="9" t="str">
        <f>xxxxxxx!A9</f>
        <v>LOCAL: RUAS PAULO ALVES DE PAULA, RUA 10 DE JUNHO, RUA 11 E NOVEMBRO,  AV. 15 DE NOVEMBRO, RUA 13 DE MAIO, RUA 21 DE ABRIL, RUA 25 DEZEMBRO E RUA 12 DE OUTUBRO.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s="1" customFormat="1" ht="12.75" customHeight="1">
      <c r="A10" s="386" t="str">
        <f>xxxxxxx!A10</f>
        <v>BAIRRO: JARDIM OÁSIS</v>
      </c>
      <c r="B10" s="386"/>
      <c r="C10" s="386"/>
      <c r="D10" s="386"/>
      <c r="E10" s="10"/>
      <c r="F10" s="7"/>
      <c r="G10" s="7"/>
      <c r="H10" s="7"/>
      <c r="I10" s="7"/>
      <c r="J10" s="8"/>
      <c r="K10" s="8"/>
      <c r="L10" s="8"/>
      <c r="M10" s="8"/>
    </row>
    <row r="11" spans="1:13" s="1" customFormat="1" ht="12.75" customHeight="1">
      <c r="A11" s="73" t="s">
        <v>189</v>
      </c>
      <c r="B11" s="4"/>
      <c r="C11" s="4"/>
      <c r="D11" s="5"/>
      <c r="E11" s="10"/>
      <c r="F11" s="7"/>
      <c r="G11" s="7"/>
      <c r="H11" s="7"/>
      <c r="I11" s="7"/>
      <c r="J11" s="8"/>
      <c r="K11" s="8"/>
      <c r="L11" s="8"/>
      <c r="M11" s="67" t="s">
        <v>159</v>
      </c>
    </row>
    <row r="12" spans="1:13" s="1" customFormat="1" ht="12.75" customHeight="1">
      <c r="A12" s="9" t="str">
        <f>xxxxxxx!A13</f>
        <v>DATA DA PLANILHA: JUNHO/2019</v>
      </c>
      <c r="B12" s="9"/>
      <c r="C12" s="4"/>
      <c r="D12" s="5"/>
      <c r="E12" s="7"/>
      <c r="F12" s="11"/>
      <c r="G12" s="11"/>
      <c r="H12" s="11"/>
      <c r="I12" s="11"/>
      <c r="J12" s="11"/>
      <c r="L12" s="8"/>
      <c r="M12" s="68" t="e">
        <f>F56/D34</f>
        <v>#DIV/0!</v>
      </c>
    </row>
    <row r="13" spans="1:13" s="1" customFormat="1" ht="12.75" customHeight="1">
      <c r="A13" s="9" t="str">
        <f>'RESUMO GERAL N DESO'!A14:C14</f>
        <v>ENCARGOS SOCIAIS: 88,35% (HORA)  50,30% (MÊS)</v>
      </c>
      <c r="B13" s="9"/>
      <c r="C13" s="9"/>
      <c r="D13" s="5"/>
      <c r="E13" s="7"/>
      <c r="F13" s="12"/>
      <c r="G13" s="12"/>
      <c r="H13" s="12"/>
      <c r="I13" s="12"/>
      <c r="J13" s="93"/>
      <c r="K13" s="8"/>
      <c r="L13" s="8"/>
      <c r="M13" s="69"/>
    </row>
    <row r="14" spans="1:13" s="1" customFormat="1" ht="12.75" customHeight="1">
      <c r="A14" s="74" t="s">
        <v>182</v>
      </c>
      <c r="B14" s="3"/>
      <c r="C14" s="4"/>
      <c r="D14" s="12"/>
      <c r="E14" s="5"/>
      <c r="F14" s="5"/>
      <c r="G14" s="5"/>
      <c r="H14" s="5"/>
      <c r="I14" s="5"/>
      <c r="J14" s="5"/>
    </row>
    <row r="15" spans="1:13">
      <c r="A15" s="75"/>
    </row>
    <row r="16" spans="1:13" s="70" customFormat="1" ht="15.75">
      <c r="A16" s="387" t="s">
        <v>176</v>
      </c>
      <c r="B16" s="387"/>
      <c r="C16" s="387"/>
      <c r="D16" s="387"/>
      <c r="E16" s="387"/>
      <c r="F16" s="387"/>
      <c r="G16" s="387"/>
      <c r="H16" s="387"/>
      <c r="I16" s="387"/>
      <c r="J16" s="387"/>
      <c r="K16" s="387"/>
      <c r="L16" s="94"/>
      <c r="M16" s="95"/>
    </row>
    <row r="17" spans="1:14" s="70" customFormat="1">
      <c r="A17" s="76"/>
      <c r="B17" s="77"/>
      <c r="C17" s="78"/>
      <c r="D17" s="78"/>
      <c r="E17" s="78"/>
      <c r="F17" s="78"/>
      <c r="G17" s="78"/>
      <c r="H17" s="78"/>
      <c r="I17" s="78"/>
      <c r="J17" s="78"/>
      <c r="K17" s="96"/>
      <c r="L17" s="94"/>
      <c r="M17" s="95"/>
    </row>
    <row r="18" spans="1:14" s="71" customFormat="1" ht="12.75" customHeight="1">
      <c r="A18" s="380" t="s">
        <v>162</v>
      </c>
      <c r="B18" s="381"/>
      <c r="C18" s="373" t="s">
        <v>177</v>
      </c>
      <c r="D18" s="374"/>
      <c r="E18" s="374"/>
      <c r="F18" s="79"/>
      <c r="G18" s="79"/>
      <c r="H18" s="79"/>
      <c r="I18" s="79"/>
      <c r="J18" s="79"/>
      <c r="K18" s="378" t="s">
        <v>178</v>
      </c>
      <c r="L18" s="97"/>
      <c r="M18" s="97"/>
      <c r="N18" s="97"/>
    </row>
    <row r="19" spans="1:14" s="71" customFormat="1" ht="12.75" customHeight="1">
      <c r="A19" s="382"/>
      <c r="B19" s="383"/>
      <c r="C19" s="80">
        <v>30</v>
      </c>
      <c r="D19" s="80">
        <v>60</v>
      </c>
      <c r="E19" s="80">
        <v>90</v>
      </c>
      <c r="F19" s="80">
        <v>120</v>
      </c>
      <c r="G19" s="80">
        <v>150</v>
      </c>
      <c r="H19" s="80">
        <v>180</v>
      </c>
      <c r="I19" s="80">
        <v>210</v>
      </c>
      <c r="J19" s="80">
        <v>240</v>
      </c>
      <c r="K19" s="379"/>
      <c r="L19" s="97"/>
      <c r="M19" s="97"/>
      <c r="N19" s="97"/>
    </row>
    <row r="20" spans="1:14" s="71" customFormat="1" ht="12">
      <c r="A20" s="376" t="s">
        <v>190</v>
      </c>
      <c r="B20" s="81" t="s">
        <v>179</v>
      </c>
      <c r="C20" s="82"/>
      <c r="D20" s="82"/>
      <c r="E20" s="82"/>
      <c r="F20" s="82"/>
      <c r="G20" s="82"/>
      <c r="H20" s="82"/>
      <c r="I20" s="82"/>
      <c r="J20" s="82"/>
      <c r="K20" s="98"/>
      <c r="L20" s="97"/>
      <c r="M20" s="99"/>
      <c r="N20" s="100" t="e">
        <f>[1]PLANILHA!F114</f>
        <v>#REF!</v>
      </c>
    </row>
    <row r="21" spans="1:14" s="71" customFormat="1" ht="12">
      <c r="A21" s="377"/>
      <c r="B21" s="83" t="s">
        <v>164</v>
      </c>
      <c r="C21" s="84"/>
      <c r="D21" s="84"/>
      <c r="E21" s="84"/>
      <c r="F21" s="84"/>
      <c r="G21" s="84"/>
      <c r="H21" s="84"/>
      <c r="I21" s="84"/>
      <c r="J21" s="84"/>
      <c r="K21" s="101"/>
      <c r="L21" s="97"/>
      <c r="M21" s="97"/>
      <c r="N21" s="97"/>
    </row>
    <row r="22" spans="1:14" s="71" customFormat="1" ht="12">
      <c r="A22" s="85" t="s">
        <v>180</v>
      </c>
      <c r="B22" s="86" t="s">
        <v>179</v>
      </c>
      <c r="C22" s="87"/>
      <c r="D22" s="87"/>
      <c r="E22" s="87"/>
      <c r="F22" s="87"/>
      <c r="G22" s="87"/>
      <c r="H22" s="87"/>
      <c r="I22" s="87"/>
      <c r="J22" s="87"/>
      <c r="K22" s="102"/>
    </row>
    <row r="23" spans="1:14" s="71" customFormat="1" ht="12">
      <c r="A23" s="85" t="s">
        <v>181</v>
      </c>
      <c r="B23" s="86" t="s">
        <v>179</v>
      </c>
      <c r="C23" s="87"/>
      <c r="D23" s="87"/>
      <c r="E23" s="87"/>
      <c r="F23" s="87"/>
      <c r="G23" s="87"/>
      <c r="H23" s="87"/>
      <c r="I23" s="87"/>
      <c r="J23" s="103"/>
      <c r="K23" s="104"/>
      <c r="M23" s="105"/>
    </row>
    <row r="31" spans="1:14" ht="15" customHeight="1">
      <c r="A31" s="367"/>
      <c r="B31" s="367"/>
      <c r="C31" s="367"/>
      <c r="D31" s="367"/>
      <c r="E31" s="367"/>
      <c r="F31" s="367"/>
      <c r="G31" s="367"/>
      <c r="H31" s="367"/>
      <c r="I31" s="367"/>
      <c r="J31" s="367"/>
      <c r="K31" s="367"/>
    </row>
    <row r="32" spans="1:14" ht="15" customHeight="1">
      <c r="A32" s="375"/>
      <c r="B32" s="375"/>
      <c r="C32" s="375"/>
      <c r="D32" s="375"/>
      <c r="E32" s="375"/>
      <c r="F32" s="375"/>
      <c r="G32" s="375"/>
      <c r="H32" s="375"/>
      <c r="I32" s="375"/>
      <c r="J32" s="375"/>
      <c r="K32" s="375"/>
    </row>
    <row r="33" spans="1:14">
      <c r="A33" s="367"/>
      <c r="B33" s="367"/>
      <c r="C33" s="367"/>
      <c r="D33" s="88"/>
      <c r="E33" s="367"/>
      <c r="F33" s="367"/>
      <c r="G33" s="367"/>
      <c r="H33" s="367"/>
      <c r="I33" s="367"/>
      <c r="J33" s="367"/>
      <c r="K33" s="367"/>
    </row>
    <row r="34" spans="1:14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</row>
    <row r="35" spans="1:14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</row>
    <row r="36" spans="1:14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</row>
    <row r="37" spans="1:14">
      <c r="B37" s="91"/>
      <c r="D37" s="88"/>
      <c r="E37" s="92"/>
      <c r="F37" s="92"/>
      <c r="G37" s="92"/>
      <c r="H37" s="92"/>
      <c r="I37" s="92"/>
      <c r="J37" s="92"/>
    </row>
    <row r="38" spans="1:14">
      <c r="B38" s="91"/>
      <c r="D38" s="88"/>
      <c r="E38" s="92"/>
      <c r="F38" s="92"/>
      <c r="G38" s="92"/>
      <c r="H38" s="92"/>
      <c r="I38" s="92"/>
      <c r="J38" s="92"/>
    </row>
    <row r="39" spans="1:14">
      <c r="B39" s="91"/>
      <c r="D39" s="88"/>
      <c r="E39" s="92"/>
      <c r="F39" s="92"/>
      <c r="G39" s="92"/>
      <c r="H39" s="92"/>
      <c r="I39" s="92"/>
      <c r="J39" s="92"/>
    </row>
    <row r="40" spans="1:14">
      <c r="D40" s="88"/>
      <c r="E40" s="92"/>
      <c r="F40" s="92"/>
      <c r="G40" s="92"/>
      <c r="H40" s="92"/>
      <c r="I40" s="92"/>
      <c r="J40" s="92"/>
    </row>
  </sheetData>
  <mergeCells count="13">
    <mergeCell ref="A2:K2"/>
    <mergeCell ref="A3:K3"/>
    <mergeCell ref="A4:K4"/>
    <mergeCell ref="A10:D10"/>
    <mergeCell ref="A16:K16"/>
    <mergeCell ref="C18:E18"/>
    <mergeCell ref="A31:K31"/>
    <mergeCell ref="A32:K32"/>
    <mergeCell ref="A33:C33"/>
    <mergeCell ref="E33:K33"/>
    <mergeCell ref="A20:A21"/>
    <mergeCell ref="K18:K19"/>
    <mergeCell ref="A18:B19"/>
  </mergeCells>
  <pageMargins left="0.51180555555555596" right="0.51180555555555596" top="0.78680555555555598" bottom="0.78680555555555598" header="0.31388888888888899" footer="0.31388888888888899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opLeftCell="A16" workbookViewId="0">
      <selection activeCell="B25" sqref="B25"/>
    </sheetView>
  </sheetViews>
  <sheetFormatPr defaultColWidth="9" defaultRowHeight="15"/>
  <cols>
    <col min="1" max="1" width="14.5703125" customWidth="1"/>
    <col min="2" max="2" width="11" customWidth="1"/>
    <col min="3" max="3" width="42.7109375" customWidth="1"/>
    <col min="6" max="6" width="14.5703125" customWidth="1"/>
    <col min="7" max="7" width="16.7109375" customWidth="1"/>
  </cols>
  <sheetData>
    <row r="1" spans="1:9" s="1" customFormat="1" ht="12.75">
      <c r="B1" s="3"/>
      <c r="C1" s="4"/>
      <c r="D1" s="4"/>
      <c r="E1" s="5"/>
      <c r="F1" s="5"/>
      <c r="G1" s="5"/>
    </row>
    <row r="2" spans="1:9" s="1" customFormat="1" ht="15.75">
      <c r="A2" s="384" t="s">
        <v>157</v>
      </c>
      <c r="B2" s="384"/>
      <c r="C2" s="384"/>
      <c r="D2" s="384"/>
      <c r="E2" s="384"/>
      <c r="F2" s="384"/>
      <c r="G2" s="384"/>
    </row>
    <row r="3" spans="1:9" s="1" customFormat="1" ht="12.75">
      <c r="A3" s="385" t="s">
        <v>1</v>
      </c>
      <c r="B3" s="385"/>
      <c r="C3" s="385"/>
      <c r="D3" s="385"/>
      <c r="E3" s="385"/>
      <c r="F3" s="385"/>
      <c r="G3" s="385"/>
    </row>
    <row r="4" spans="1:9" s="1" customFormat="1" ht="12.75">
      <c r="A4" s="385" t="s">
        <v>175</v>
      </c>
      <c r="B4" s="385"/>
      <c r="C4" s="385"/>
      <c r="D4" s="385"/>
      <c r="E4" s="385"/>
      <c r="F4" s="385"/>
      <c r="G4" s="385"/>
    </row>
    <row r="5" spans="1:9" s="1" customFormat="1" ht="12.75">
      <c r="B5" s="3"/>
      <c r="C5" s="4"/>
      <c r="D5" s="4"/>
      <c r="E5" s="5"/>
      <c r="F5" s="5"/>
      <c r="G5" s="5"/>
    </row>
    <row r="6" spans="1:9" s="1" customFormat="1" ht="12.75">
      <c r="B6" s="3"/>
      <c r="C6" s="4"/>
      <c r="D6" s="4"/>
      <c r="E6" s="5"/>
      <c r="F6" s="5"/>
      <c r="G6" s="5"/>
    </row>
    <row r="7" spans="1:9" s="1" customFormat="1" ht="12.75">
      <c r="B7" s="3"/>
      <c r="C7" s="4"/>
      <c r="D7" s="4"/>
      <c r="E7" s="5"/>
      <c r="F7" s="5"/>
      <c r="G7" s="5"/>
    </row>
    <row r="8" spans="1:9" s="1" customFormat="1" ht="12.75" customHeight="1">
      <c r="A8" s="6" t="e">
        <f>#REF!</f>
        <v>#REF!</v>
      </c>
      <c r="B8" s="4"/>
      <c r="C8" s="4"/>
      <c r="D8" s="5"/>
      <c r="E8" s="7"/>
      <c r="F8" s="7"/>
      <c r="G8" s="7"/>
      <c r="H8" s="8"/>
      <c r="I8" s="8"/>
    </row>
    <row r="9" spans="1:9" s="1" customFormat="1" ht="32.25" customHeight="1">
      <c r="A9" s="391" t="str">
        <f>xxxxxxx!A9</f>
        <v>LOCAL: RUAS PAULO ALVES DE PAULA, RUA 10 DE JUNHO, RUA 11 E NOVEMBRO,  AV. 15 DE NOVEMBRO, RUA 13 DE MAIO, RUA 21 DE ABRIL, RUA 25 DEZEMBRO E RUA 12 DE OUTUBRO.</v>
      </c>
      <c r="B9" s="391"/>
      <c r="C9" s="391"/>
      <c r="D9" s="391"/>
      <c r="E9" s="391"/>
      <c r="F9" s="391"/>
      <c r="G9" s="391"/>
      <c r="H9" s="9"/>
      <c r="I9" s="9"/>
    </row>
    <row r="10" spans="1:9" s="1" customFormat="1" ht="12.75" customHeight="1">
      <c r="A10" s="386" t="str">
        <f>xxxxxxx!A10</f>
        <v>BAIRRO: JARDIM OÁSIS</v>
      </c>
      <c r="B10" s="386"/>
      <c r="C10" s="386"/>
      <c r="D10" s="386"/>
      <c r="E10" s="10"/>
      <c r="F10" s="7"/>
      <c r="G10" s="7"/>
      <c r="H10" s="8"/>
      <c r="I10" s="8"/>
    </row>
    <row r="11" spans="1:9" s="1" customFormat="1" ht="12.75" customHeight="1">
      <c r="A11" s="9" t="s">
        <v>189</v>
      </c>
      <c r="B11" s="9"/>
      <c r="C11" s="4"/>
      <c r="D11" s="5"/>
      <c r="E11" s="10"/>
      <c r="F11" s="7"/>
      <c r="G11" s="7"/>
      <c r="H11" s="8"/>
      <c r="I11" s="67" t="s">
        <v>159</v>
      </c>
    </row>
    <row r="12" spans="1:9" s="1" customFormat="1" ht="12.75" customHeight="1">
      <c r="A12" s="9" t="str">
        <f>xxxxxxx!A13</f>
        <v>DATA DA PLANILHA: JUNHO/2019</v>
      </c>
      <c r="B12" s="9"/>
      <c r="C12" s="4"/>
      <c r="D12" s="5"/>
      <c r="E12" s="7"/>
      <c r="F12" s="11"/>
      <c r="G12" s="11"/>
      <c r="H12" s="8"/>
      <c r="I12" s="68"/>
    </row>
    <row r="13" spans="1:9" s="1" customFormat="1" ht="12.75" customHeight="1">
      <c r="A13" s="9" t="str">
        <f>xxxxxxx!A12</f>
        <v>ÁREA: 13.368,69 m²</v>
      </c>
      <c r="B13" s="9"/>
      <c r="C13" s="4"/>
      <c r="D13" s="5"/>
      <c r="E13" s="7"/>
      <c r="F13" s="12"/>
      <c r="G13" s="12"/>
      <c r="H13" s="8"/>
      <c r="I13" s="69"/>
    </row>
    <row r="14" spans="1:9" s="1" customFormat="1" ht="12.75" customHeight="1">
      <c r="A14" s="9"/>
      <c r="B14" s="3"/>
      <c r="C14" s="4"/>
      <c r="D14" s="12"/>
      <c r="E14" s="5"/>
      <c r="F14" s="5"/>
      <c r="G14" s="5"/>
    </row>
    <row r="15" spans="1:9" ht="18">
      <c r="A15" s="388" t="s">
        <v>191</v>
      </c>
      <c r="B15" s="389"/>
      <c r="C15" s="389"/>
      <c r="D15" s="389"/>
      <c r="E15" s="389"/>
      <c r="F15" s="389"/>
      <c r="G15" s="390"/>
      <c r="H15" s="13"/>
    </row>
    <row r="16" spans="1:9" ht="8.25" customHeight="1">
      <c r="A16" s="14"/>
      <c r="B16" s="15"/>
      <c r="C16" s="16"/>
      <c r="D16" s="17"/>
      <c r="E16" s="16"/>
      <c r="F16" s="18"/>
      <c r="G16" s="16"/>
      <c r="H16" s="19"/>
    </row>
    <row r="17" spans="1:7" s="2" customFormat="1" ht="31.5">
      <c r="A17" s="20" t="s">
        <v>192</v>
      </c>
      <c r="B17" s="21" t="s">
        <v>193</v>
      </c>
      <c r="C17" s="20" t="s">
        <v>194</v>
      </c>
      <c r="D17" s="20" t="s">
        <v>187</v>
      </c>
      <c r="E17" s="21" t="s">
        <v>195</v>
      </c>
      <c r="F17" s="20" t="s">
        <v>196</v>
      </c>
      <c r="G17" s="21" t="s">
        <v>197</v>
      </c>
    </row>
    <row r="18" spans="1:7" ht="7.5" customHeight="1">
      <c r="A18" s="22"/>
      <c r="B18" s="22"/>
      <c r="C18" s="22"/>
      <c r="D18" s="22"/>
      <c r="E18" s="22"/>
      <c r="F18" s="22"/>
      <c r="G18" s="22"/>
    </row>
    <row r="19" spans="1:7" ht="22.5" customHeight="1">
      <c r="A19" s="23" t="s">
        <v>198</v>
      </c>
      <c r="B19" s="24" t="s">
        <v>199</v>
      </c>
      <c r="C19" s="25" t="s">
        <v>200</v>
      </c>
      <c r="D19" s="24" t="s">
        <v>70</v>
      </c>
      <c r="E19" s="26">
        <v>0</v>
      </c>
      <c r="F19" s="27">
        <f>TRUNC(((F20*E20)+(F21*E21)+(F22*E22)),2)</f>
        <v>77.099999999999994</v>
      </c>
      <c r="G19" s="28">
        <f>TRUNC(((G20*E20)+(G21*E21)+(G22*E22)),2)</f>
        <v>81.67</v>
      </c>
    </row>
    <row r="20" spans="1:7" ht="45.75">
      <c r="A20" s="29" t="s">
        <v>201</v>
      </c>
      <c r="B20" s="30" t="s">
        <v>98</v>
      </c>
      <c r="C20" s="31" t="s">
        <v>202</v>
      </c>
      <c r="D20" s="32" t="s">
        <v>100</v>
      </c>
      <c r="E20" s="32">
        <v>0.1</v>
      </c>
      <c r="F20" s="33">
        <v>261.94</v>
      </c>
      <c r="G20" s="34">
        <v>261.94</v>
      </c>
    </row>
    <row r="21" spans="1:7" ht="45">
      <c r="A21" s="29" t="s">
        <v>203</v>
      </c>
      <c r="B21" s="30" t="s">
        <v>101</v>
      </c>
      <c r="C21" s="35" t="s">
        <v>204</v>
      </c>
      <c r="D21" s="32" t="s">
        <v>36</v>
      </c>
      <c r="E21" s="32">
        <v>0.1</v>
      </c>
      <c r="F21" s="33">
        <v>138.74</v>
      </c>
      <c r="G21" s="34">
        <v>153.81</v>
      </c>
    </row>
    <row r="22" spans="1:7" ht="57">
      <c r="A22" s="36" t="s">
        <v>203</v>
      </c>
      <c r="B22" s="37" t="s">
        <v>103</v>
      </c>
      <c r="C22" s="38" t="s">
        <v>104</v>
      </c>
      <c r="D22" s="39" t="s">
        <v>55</v>
      </c>
      <c r="E22" s="39">
        <v>0.4</v>
      </c>
      <c r="F22" s="40">
        <v>92.6</v>
      </c>
      <c r="G22" s="41">
        <v>100.26</v>
      </c>
    </row>
    <row r="23" spans="1:7" ht="9.75" customHeight="1">
      <c r="A23" s="22"/>
      <c r="B23" s="22"/>
      <c r="C23" s="22"/>
      <c r="D23" s="22"/>
      <c r="E23" s="22"/>
      <c r="F23" s="22"/>
      <c r="G23" s="22"/>
    </row>
    <row r="24" spans="1:7" ht="22.5">
      <c r="A24" s="23" t="s">
        <v>205</v>
      </c>
      <c r="B24" s="24" t="s">
        <v>206</v>
      </c>
      <c r="C24" s="25" t="s">
        <v>207</v>
      </c>
      <c r="D24" s="24" t="s">
        <v>70</v>
      </c>
      <c r="E24" s="42">
        <v>0</v>
      </c>
      <c r="F24" s="27">
        <f>TRUNC(((F25*E25)+(F26*E26)+(F27*E27)),2)</f>
        <v>193.2</v>
      </c>
      <c r="G24" s="28">
        <f>TRUNC(((G25*E25)+(G26*E26)+(G27*E27)),2)</f>
        <v>196.49</v>
      </c>
    </row>
    <row r="25" spans="1:7" ht="23.25">
      <c r="A25" s="43" t="s">
        <v>201</v>
      </c>
      <c r="B25" s="44" t="s">
        <v>208</v>
      </c>
      <c r="C25" s="45" t="s">
        <v>209</v>
      </c>
      <c r="D25" s="46" t="s">
        <v>210</v>
      </c>
      <c r="E25" s="47">
        <v>1</v>
      </c>
      <c r="F25" s="48">
        <v>12.13</v>
      </c>
      <c r="G25" s="49">
        <v>14.03</v>
      </c>
    </row>
    <row r="26" spans="1:7" ht="23.25">
      <c r="A26" s="50" t="s">
        <v>201</v>
      </c>
      <c r="B26" s="51" t="s">
        <v>211</v>
      </c>
      <c r="C26" s="52" t="s">
        <v>212</v>
      </c>
      <c r="D26" s="53" t="s">
        <v>210</v>
      </c>
      <c r="E26" s="54">
        <v>1</v>
      </c>
      <c r="F26" s="55">
        <v>8.9</v>
      </c>
      <c r="G26" s="56">
        <v>10.29</v>
      </c>
    </row>
    <row r="27" spans="1:7" ht="34.5">
      <c r="A27" s="57" t="s">
        <v>201</v>
      </c>
      <c r="B27" s="58" t="s">
        <v>213</v>
      </c>
      <c r="C27" s="59" t="s">
        <v>214</v>
      </c>
      <c r="D27" s="60" t="s">
        <v>137</v>
      </c>
      <c r="E27" s="61">
        <v>2.8</v>
      </c>
      <c r="F27" s="62">
        <v>61.49</v>
      </c>
      <c r="G27" s="63">
        <v>61.49</v>
      </c>
    </row>
    <row r="28" spans="1:7" ht="10.5" customHeight="1">
      <c r="A28" s="22"/>
      <c r="B28" s="22"/>
      <c r="C28" s="22"/>
      <c r="D28" s="22"/>
      <c r="E28" s="22"/>
      <c r="F28" s="22"/>
      <c r="G28" s="22"/>
    </row>
    <row r="29" spans="1:7" ht="22.5">
      <c r="A29" s="23" t="s">
        <v>205</v>
      </c>
      <c r="B29" s="24" t="s">
        <v>215</v>
      </c>
      <c r="C29" s="25" t="s">
        <v>216</v>
      </c>
      <c r="D29" s="24" t="s">
        <v>70</v>
      </c>
      <c r="E29" s="42">
        <v>0</v>
      </c>
      <c r="F29" s="27">
        <f>TRUNC(((F30*E30)+(F31*E31)+(F32*E32)+(F33*E33)+(F34*E34)),2)</f>
        <v>19.89</v>
      </c>
      <c r="G29" s="28">
        <f>TRUNC(((G30*E30)+(G31*E31)+(G32*E32)+(G33*E33)+(G34*E34)),2)</f>
        <v>20.68</v>
      </c>
    </row>
    <row r="30" spans="1:7" ht="23.25">
      <c r="A30" s="43" t="s">
        <v>201</v>
      </c>
      <c r="B30" s="44" t="s">
        <v>208</v>
      </c>
      <c r="C30" s="45" t="s">
        <v>209</v>
      </c>
      <c r="D30" s="46" t="s">
        <v>210</v>
      </c>
      <c r="E30" s="46">
        <v>0.16</v>
      </c>
      <c r="F30" s="64">
        <v>12.13</v>
      </c>
      <c r="G30" s="49">
        <v>14.03</v>
      </c>
    </row>
    <row r="31" spans="1:7" ht="23.25">
      <c r="A31" s="50" t="s">
        <v>201</v>
      </c>
      <c r="B31" s="51" t="s">
        <v>211</v>
      </c>
      <c r="C31" s="52" t="s">
        <v>217</v>
      </c>
      <c r="D31" s="53" t="s">
        <v>210</v>
      </c>
      <c r="E31" s="53">
        <v>0.35</v>
      </c>
      <c r="F31" s="65">
        <v>8.9</v>
      </c>
      <c r="G31" s="56">
        <v>10.29</v>
      </c>
    </row>
    <row r="32" spans="1:7" ht="34.5">
      <c r="A32" s="50" t="s">
        <v>201</v>
      </c>
      <c r="B32" s="51" t="s">
        <v>218</v>
      </c>
      <c r="C32" s="52" t="s">
        <v>219</v>
      </c>
      <c r="D32" s="53" t="s">
        <v>83</v>
      </c>
      <c r="E32" s="53">
        <v>0.2</v>
      </c>
      <c r="F32" s="33">
        <v>57.7</v>
      </c>
      <c r="G32" s="56">
        <v>57.7</v>
      </c>
    </row>
    <row r="33" spans="1:7" ht="34.5">
      <c r="A33" s="50" t="s">
        <v>201</v>
      </c>
      <c r="B33" s="51" t="s">
        <v>220</v>
      </c>
      <c r="C33" s="52" t="s">
        <v>221</v>
      </c>
      <c r="D33" s="53" t="s">
        <v>100</v>
      </c>
      <c r="E33" s="53">
        <v>6.0400000000000002E-2</v>
      </c>
      <c r="F33" s="65">
        <v>47.95</v>
      </c>
      <c r="G33" s="66">
        <v>47.95</v>
      </c>
    </row>
    <row r="34" spans="1:7" ht="23.25">
      <c r="A34" s="57" t="s">
        <v>201</v>
      </c>
      <c r="B34" s="58" t="s">
        <v>222</v>
      </c>
      <c r="C34" s="59" t="s">
        <v>223</v>
      </c>
      <c r="D34" s="60" t="s">
        <v>224</v>
      </c>
      <c r="E34" s="60">
        <v>1</v>
      </c>
      <c r="F34" s="40">
        <v>0.4</v>
      </c>
      <c r="G34" s="63">
        <v>0.4</v>
      </c>
    </row>
    <row r="35" spans="1:7">
      <c r="A35" s="22"/>
      <c r="B35" s="22"/>
      <c r="C35" s="22"/>
      <c r="D35" s="22"/>
      <c r="E35" s="22"/>
      <c r="F35" s="22"/>
      <c r="G35" s="22"/>
    </row>
    <row r="38" spans="1:7">
      <c r="A38" s="367" t="s">
        <v>173</v>
      </c>
      <c r="B38" s="367"/>
      <c r="C38" s="367"/>
      <c r="D38" s="367"/>
      <c r="E38" s="367"/>
      <c r="F38" s="367"/>
      <c r="G38" s="367"/>
    </row>
    <row r="39" spans="1:7">
      <c r="A39" s="367" t="s">
        <v>174</v>
      </c>
      <c r="B39" s="367"/>
      <c r="C39" s="367"/>
      <c r="D39" s="367"/>
      <c r="E39" s="367"/>
      <c r="F39" s="367"/>
      <c r="G39" s="367"/>
    </row>
  </sheetData>
  <mergeCells count="8">
    <mergeCell ref="A15:G15"/>
    <mergeCell ref="A38:G38"/>
    <mergeCell ref="A39:G39"/>
    <mergeCell ref="A2:G2"/>
    <mergeCell ref="A3:G3"/>
    <mergeCell ref="A4:G4"/>
    <mergeCell ref="A9:G9"/>
    <mergeCell ref="A10:D10"/>
  </mergeCells>
  <pageMargins left="0.51180555555555596" right="0.51180555555555596" top="0.78680555555555598" bottom="0.78680555555555598" header="0.31388888888888899" footer="0.31388888888888899"/>
  <pageSetup paperSize="9" scale="68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xxxxxxx</vt:lpstr>
      <vt:lpstr>RESUMO GERAL N DESO</vt:lpstr>
      <vt:lpstr>PLAN ORÇAMENTÁRIA NÃO DESONERAD</vt:lpstr>
      <vt:lpstr>CRONOGRAMA FISICO N DESO</vt:lpstr>
      <vt:lpstr>COMPOSIÇÃO</vt:lpstr>
      <vt:lpstr>Plan1</vt:lpstr>
      <vt:lpstr>'CRONOGRAMA FISICO N DESO'!Area_de_impressao</vt:lpstr>
      <vt:lpstr>'PLAN ORÇAMENTÁRIA NÃO DESONERAD'!Area_de_impressao</vt:lpstr>
      <vt:lpstr>'RESUMO GERAL N DESO'!Area_de_impressao</vt:lpstr>
      <vt:lpstr>xxxxxxx!Area_de_impressao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Gerob</cp:lastModifiedBy>
  <cp:lastPrinted>2019-10-10T18:40:51Z</cp:lastPrinted>
  <dcterms:created xsi:type="dcterms:W3CDTF">2012-01-20T13:15:00Z</dcterms:created>
  <dcterms:modified xsi:type="dcterms:W3CDTF">2020-01-15T18:23:25Z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1046-10.2.0.7480</vt:lpwstr>
  </property>
</Properties>
</file>