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BDI - AC TCU 2.622-2013" sheetId="1" r:id="rId1"/>
  </sheets>
  <definedNames>
    <definedName name="_xlnm.Print_Area" localSheetId="0">'BDI - AC TCU 2.622-2013'!$A$1:$G$60</definedName>
  </definedNames>
  <calcPr fullCalcOnLoad="1"/>
</workbook>
</file>

<file path=xl/sharedStrings.xml><?xml version="1.0" encoding="utf-8"?>
<sst xmlns="http://schemas.openxmlformats.org/spreadsheetml/2006/main" count="110" uniqueCount="67">
  <si>
    <t>LUCRO</t>
  </si>
  <si>
    <t>PIS</t>
  </si>
  <si>
    <t>COFINS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</si>
  <si>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</si>
  <si>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</si>
  <si>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</si>
  <si>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</si>
  <si>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</si>
  <si>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</si>
  <si>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</si>
  <si>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</si>
  <si>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</si>
  <si>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</si>
  <si>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</si>
  <si>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</si>
  <si>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</si>
  <si>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</si>
  <si>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</si>
  <si>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</si>
  <si>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</si>
  <si>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</si>
  <si>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</si>
  <si>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</si>
  <si>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</si>
  <si>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</si>
  <si>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</si>
  <si>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</si>
  <si>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</si>
  <si>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</si>
  <si>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</si>
  <si>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</si>
  <si>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</si>
  <si>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</si>
  <si>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</si>
  <si>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</si>
  <si>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</si>
  <si>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</si>
  <si>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</si>
  <si>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</si>
  <si>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</si>
  <si>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</si>
  <si>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TIPO DE TRIBUTAÇÃO SOBRE O LUCRO:</t>
  </si>
  <si>
    <t>LUCRO REAL</t>
  </si>
  <si>
    <t>CONFINS</t>
  </si>
  <si>
    <t>BASE DE CÁLCULO</t>
  </si>
  <si>
    <t>Imposto</t>
  </si>
  <si>
    <t>Aliquota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</si>
  <si>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</si>
  <si>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</si>
  <si>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</si>
  <si>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</si>
  <si>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</si>
  <si>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</si>
  <si>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</si>
  <si>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INSS SOBRE A RECEITA BRUTA: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</si>
  <si>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</si>
  <si>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</si>
  <si>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</si>
  <si>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</si>
  <si>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</si>
  <si>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</si>
  <si>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VERIFICAÇÃO E CÁLCULO DO BDI</t>
  </si>
  <si>
    <t>VERIFICAÇÃO DO BDI - ACÓRDÃO 2.622/2013</t>
  </si>
  <si>
    <t>*Incidência do total do contrato que representa mão de obra para compor a base de cálculo conf. legislação municipal.</t>
  </si>
  <si>
    <t>ISS BRUTO % (LEI MUNICIPAL):</t>
  </si>
  <si>
    <t>BDI CALCULADO C/ DESONERAÇÃO (USO DE E.S. DESONERADOS):</t>
  </si>
  <si>
    <t>NÃO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</si>
</sst>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%"/>
    <numFmt numFmtId="171" formatCode="0.000%"/>
    <numFmt numFmtId="172" formatCode="#,##0.00_ ;\-#,##0.00\ 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0%"/>
    <numFmt numFmtId="180" formatCode="0.00000%"/>
    <numFmt numFmtId="181" formatCode="0.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0" fontId="11" fillId="0" borderId="0" xfId="51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1" fontId="1" fillId="0" borderId="0" xfId="51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0" fontId="0" fillId="0" borderId="0" xfId="51" applyNumberFormat="1" applyFont="1" applyAlignment="1" applyProtection="1">
      <alignment horizontal="center"/>
      <protection/>
    </xf>
    <xf numFmtId="9" fontId="0" fillId="0" borderId="0" xfId="51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0" fontId="11" fillId="0" borderId="17" xfId="51" applyNumberFormat="1" applyFont="1" applyBorder="1" applyAlignment="1" applyProtection="1">
      <alignment horizontal="center" vertical="center" wrapText="1"/>
      <protection/>
    </xf>
    <xf numFmtId="10" fontId="9" fillId="0" borderId="0" xfId="51" applyNumberFormat="1" applyFont="1" applyFill="1" applyBorder="1" applyAlignment="1" applyProtection="1">
      <alignment vertical="center" wrapText="1"/>
      <protection/>
    </xf>
    <xf numFmtId="10" fontId="1" fillId="0" borderId="0" xfId="51" applyNumberFormat="1" applyFont="1" applyFill="1" applyBorder="1" applyAlignment="1" applyProtection="1">
      <alignment vertical="center" wrapText="1"/>
      <protection/>
    </xf>
    <xf numFmtId="171" fontId="6" fillId="0" borderId="0" xfId="0" applyNumberFormat="1" applyFont="1" applyAlignment="1" applyProtection="1">
      <alignment/>
      <protection/>
    </xf>
    <xf numFmtId="171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top" wrapText="1"/>
      <protection/>
    </xf>
    <xf numFmtId="1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10" fontId="8" fillId="0" borderId="21" xfId="0" applyNumberFormat="1" applyFont="1" applyBorder="1" applyAlignment="1" applyProtection="1">
      <alignment horizontal="center" vertical="top" wrapText="1"/>
      <protection/>
    </xf>
    <xf numFmtId="1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10" fontId="12" fillId="34" borderId="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left" vertical="top" wrapText="1"/>
      <protection/>
    </xf>
    <xf numFmtId="0" fontId="0" fillId="35" borderId="25" xfId="0" applyFont="1" applyFill="1" applyBorder="1" applyAlignment="1" applyProtection="1">
      <alignment horizontal="left" vertical="top" wrapText="1"/>
      <protection/>
    </xf>
    <xf numFmtId="0" fontId="0" fillId="35" borderId="26" xfId="0" applyFont="1" applyFill="1" applyBorder="1" applyAlignment="1" applyProtection="1">
      <alignment horizontal="left" vertical="top" wrapText="1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0" fontId="6" fillId="0" borderId="0" xfId="51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172" fontId="9" fillId="34" borderId="28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29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30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10" fontId="6" fillId="0" borderId="0" xfId="51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9" fillId="34" borderId="18" xfId="51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5</xdr:row>
      <xdr:rowOff>0</xdr:rowOff>
    </xdr:from>
    <xdr:to>
      <xdr:col>12</xdr:col>
      <xdr:colOff>914400</xdr:colOff>
      <xdr:row>6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86575" y="581025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15"/>
  <sheetViews>
    <sheetView showGridLines="0" tabSelected="1" zoomScalePageLayoutView="0" workbookViewId="0" topLeftCell="A16">
      <selection activeCell="F8" sqref="F8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3"/>
      <c r="B1" s="118" t="s">
        <v>62</v>
      </c>
      <c r="C1" s="118"/>
      <c r="D1" s="118"/>
      <c r="E1" s="118"/>
      <c r="F1" s="118"/>
      <c r="G1" s="94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22" t="s">
        <v>15</v>
      </c>
      <c r="C4" s="122"/>
      <c r="D4" s="122"/>
      <c r="E4" s="122"/>
      <c r="F4" s="122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6" t="s">
        <v>51</v>
      </c>
      <c r="C6" s="119" t="s">
        <v>16</v>
      </c>
      <c r="D6" s="120"/>
      <c r="E6" s="120"/>
      <c r="F6" s="121"/>
      <c r="G6" s="34"/>
      <c r="H6" s="2"/>
    </row>
    <row r="7" spans="1:8" ht="12.75">
      <c r="A7" s="32"/>
      <c r="B7" s="33"/>
      <c r="G7" s="34"/>
      <c r="H7" s="2"/>
    </row>
    <row r="8" spans="1:8" ht="12.75">
      <c r="A8" s="32"/>
      <c r="B8" s="66" t="s">
        <v>53</v>
      </c>
      <c r="F8" s="95" t="s">
        <v>66</v>
      </c>
      <c r="G8" s="34"/>
      <c r="H8" s="2"/>
    </row>
    <row r="9" spans="1:8" ht="12.75">
      <c r="A9" s="32"/>
      <c r="B9" s="67" t="s">
        <v>52</v>
      </c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36</v>
      </c>
      <c r="C11" s="33"/>
      <c r="D11" s="33"/>
      <c r="E11" s="36"/>
      <c r="F11" s="33"/>
      <c r="G11" s="31"/>
      <c r="H11" s="2"/>
    </row>
    <row r="12" spans="1:8" ht="151.5" customHeight="1">
      <c r="A12" s="32"/>
      <c r="B12" s="98" t="str">
        <f>VLOOKUP(BU298,BV260:BW265,2,0)</f>
        <v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C12" s="99"/>
      <c r="D12" s="99"/>
      <c r="E12" s="99"/>
      <c r="F12" s="100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48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41</v>
      </c>
      <c r="C16" s="33"/>
      <c r="D16" s="33"/>
      <c r="E16" s="101" t="s">
        <v>40</v>
      </c>
      <c r="F16" s="101"/>
      <c r="G16" s="31"/>
      <c r="H16" s="2"/>
      <c r="K16" s="116">
        <f>IF(E16="LUCRO REAL","PARA CÁLCULO DO IMPOSTO PREENCHER O % ADOTADO DE LUCRO NO CÁLCULO DO BDI - CELULA F40","")</f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</row>
    <row r="17" spans="1:48" ht="3.75" customHeight="1">
      <c r="A17" s="32"/>
      <c r="B17" s="33"/>
      <c r="C17" s="33"/>
      <c r="D17" s="33"/>
      <c r="E17" s="37"/>
      <c r="F17" s="37"/>
      <c r="G17" s="31"/>
      <c r="H17" s="2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</row>
    <row r="18" spans="1:48" ht="12.75">
      <c r="A18" s="32"/>
      <c r="B18" s="38" t="s">
        <v>45</v>
      </c>
      <c r="C18" s="38" t="s">
        <v>46</v>
      </c>
      <c r="D18" s="103" t="s">
        <v>47</v>
      </c>
      <c r="E18" s="103"/>
      <c r="F18" s="103"/>
      <c r="G18" s="31"/>
      <c r="H18" s="2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</row>
    <row r="19" spans="1:8" ht="12.75">
      <c r="A19" s="32"/>
      <c r="B19" s="30" t="s">
        <v>1</v>
      </c>
      <c r="C19" s="39">
        <f>VLOOKUP($E$16,$CE$269:$CH$270,2,0)</f>
        <v>0.0065</v>
      </c>
      <c r="D19" s="102" t="str">
        <f>VLOOKUP(E16,CE269:CH270,4,0)</f>
        <v>RECEITA BRUTA (VALOR DA NOTA)</v>
      </c>
      <c r="E19" s="102"/>
      <c r="F19" s="102"/>
      <c r="G19" s="31"/>
      <c r="H19" s="2"/>
    </row>
    <row r="20" spans="1:8" ht="12.75">
      <c r="A20" s="32"/>
      <c r="B20" s="30" t="s">
        <v>2</v>
      </c>
      <c r="C20" s="39">
        <f>VLOOKUP($E$16,$CE$269:$CH$270,3,0)</f>
        <v>0.03</v>
      </c>
      <c r="D20" s="102"/>
      <c r="E20" s="102"/>
      <c r="F20" s="102"/>
      <c r="G20" s="31"/>
      <c r="H20" s="2"/>
    </row>
    <row r="21" spans="1:8" ht="12.75">
      <c r="A21" s="32"/>
      <c r="B21" s="33"/>
      <c r="C21" s="33"/>
      <c r="D21" s="33"/>
      <c r="E21" s="37"/>
      <c r="F21" s="37"/>
      <c r="G21" s="31"/>
      <c r="H21" s="2"/>
    </row>
    <row r="22" spans="1:8" ht="12.75">
      <c r="A22" s="32"/>
      <c r="B22" s="33" t="s">
        <v>64</v>
      </c>
      <c r="C22" s="33"/>
      <c r="D22" s="104" t="s">
        <v>49</v>
      </c>
      <c r="E22" s="104"/>
      <c r="F22" s="104"/>
      <c r="G22" s="31"/>
      <c r="H22" s="2"/>
    </row>
    <row r="23" spans="1:8" ht="12.75">
      <c r="A23" s="32"/>
      <c r="B23" s="40">
        <v>0.05</v>
      </c>
      <c r="C23" s="33"/>
      <c r="D23" s="125">
        <v>0.6</v>
      </c>
      <c r="E23" s="125"/>
      <c r="F23" s="125"/>
      <c r="G23" s="34"/>
      <c r="H23" s="2"/>
    </row>
    <row r="24" spans="1:8" ht="3.75" customHeight="1">
      <c r="A24" s="35"/>
      <c r="B24" s="41"/>
      <c r="C24" s="33"/>
      <c r="D24" s="33" t="s">
        <v>58</v>
      </c>
      <c r="E24" s="33"/>
      <c r="F24" s="33"/>
      <c r="G24" s="31"/>
      <c r="H24" s="2"/>
    </row>
    <row r="25" spans="1:8" ht="12.75">
      <c r="A25" s="32"/>
      <c r="B25" s="33" t="s">
        <v>50</v>
      </c>
      <c r="C25" s="39">
        <f>+B23*D23</f>
        <v>0.03</v>
      </c>
      <c r="D25" s="80"/>
      <c r="E25" s="81"/>
      <c r="F25" s="42"/>
      <c r="G25" s="31"/>
      <c r="H25" s="2"/>
    </row>
    <row r="26" spans="1:8" ht="3.75" customHeight="1">
      <c r="A26" s="32"/>
      <c r="B26" s="43"/>
      <c r="C26" s="39"/>
      <c r="D26" s="42"/>
      <c r="E26" s="43"/>
      <c r="F26" s="42"/>
      <c r="G26" s="31"/>
      <c r="H26" s="2"/>
    </row>
    <row r="27" spans="1:8" ht="15.75">
      <c r="A27" s="32"/>
      <c r="D27" s="105" t="s">
        <v>56</v>
      </c>
      <c r="E27" s="105"/>
      <c r="F27" s="82">
        <f>VLOOKUP(E16,CE269:CI270,5,0)</f>
        <v>0.0665</v>
      </c>
      <c r="G27" s="31"/>
      <c r="H27" s="2"/>
    </row>
    <row r="28" spans="1:8" ht="3.75" customHeight="1">
      <c r="A28" s="32"/>
      <c r="B28" s="43"/>
      <c r="C28" s="39"/>
      <c r="D28" s="42"/>
      <c r="E28" s="43"/>
      <c r="F28" s="42"/>
      <c r="G28" s="31"/>
      <c r="H28" s="2"/>
    </row>
    <row r="29" spans="1:8" ht="26.25" customHeight="1">
      <c r="A29" s="32"/>
      <c r="B29" s="114" t="s">
        <v>63</v>
      </c>
      <c r="C29" s="114"/>
      <c r="D29" s="114"/>
      <c r="E29" s="114"/>
      <c r="F29" s="114"/>
      <c r="G29" s="31"/>
      <c r="H29" s="2"/>
    </row>
    <row r="30" spans="1:8" ht="3.75" customHeight="1" thickBot="1">
      <c r="A30" s="44"/>
      <c r="B30" s="124"/>
      <c r="C30" s="124"/>
      <c r="D30" s="124"/>
      <c r="E30" s="124"/>
      <c r="F30" s="124"/>
      <c r="G30" s="45"/>
      <c r="H30" s="2"/>
    </row>
    <row r="31" spans="1:7" ht="6.75" customHeight="1" thickBot="1">
      <c r="A31" s="42"/>
      <c r="B31" s="42"/>
      <c r="C31" s="42"/>
      <c r="D31" s="42"/>
      <c r="E31" s="42"/>
      <c r="F31" s="42"/>
      <c r="G31" s="42"/>
    </row>
    <row r="32" spans="1:7" ht="12.75">
      <c r="A32" s="46"/>
      <c r="B32" s="47"/>
      <c r="C32" s="47"/>
      <c r="D32" s="47"/>
      <c r="E32" s="47"/>
      <c r="F32" s="47"/>
      <c r="G32" s="48"/>
    </row>
    <row r="33" spans="1:8" ht="12.75">
      <c r="A33" s="32"/>
      <c r="B33" s="112" t="s">
        <v>61</v>
      </c>
      <c r="C33" s="112"/>
      <c r="D33" s="112"/>
      <c r="E33" s="112"/>
      <c r="F33" s="112"/>
      <c r="G33" s="31"/>
      <c r="H33" s="2"/>
    </row>
    <row r="34" spans="1:8" ht="12.75">
      <c r="A34" s="32"/>
      <c r="B34" s="112"/>
      <c r="C34" s="112"/>
      <c r="D34" s="112"/>
      <c r="E34" s="112"/>
      <c r="F34" s="112"/>
      <c r="G34" s="31"/>
      <c r="H34" s="2"/>
    </row>
    <row r="35" spans="1:9" ht="12.75">
      <c r="A35" s="32"/>
      <c r="B35" s="49" t="s">
        <v>5</v>
      </c>
      <c r="C35" s="49" t="s">
        <v>22</v>
      </c>
      <c r="D35" s="49" t="s">
        <v>6</v>
      </c>
      <c r="E35" s="49" t="s">
        <v>59</v>
      </c>
      <c r="F35" s="50" t="s">
        <v>4</v>
      </c>
      <c r="G35" s="31"/>
      <c r="H35" s="2"/>
      <c r="I35" s="18" t="s">
        <v>57</v>
      </c>
    </row>
    <row r="36" spans="1:9" ht="12.75">
      <c r="A36" s="32"/>
      <c r="B36" s="51" t="s">
        <v>8</v>
      </c>
      <c r="C36" s="52">
        <f aca="true" t="shared" si="0" ref="C36:E40">BV299</f>
        <v>0.03</v>
      </c>
      <c r="D36" s="52">
        <f t="shared" si="0"/>
        <v>0.04</v>
      </c>
      <c r="E36" s="52">
        <f t="shared" si="0"/>
        <v>0.055</v>
      </c>
      <c r="F36" s="96">
        <v>0.03</v>
      </c>
      <c r="G36" s="53"/>
      <c r="H36" s="13"/>
      <c r="I36" s="14">
        <f>TRUNC(F36,4)</f>
        <v>0.03</v>
      </c>
    </row>
    <row r="37" spans="1:9" ht="12.75">
      <c r="A37" s="54"/>
      <c r="B37" s="51" t="s">
        <v>26</v>
      </c>
      <c r="C37" s="52">
        <f t="shared" si="0"/>
        <v>0.008</v>
      </c>
      <c r="D37" s="52">
        <f t="shared" si="0"/>
        <v>0.008</v>
      </c>
      <c r="E37" s="52">
        <f t="shared" si="0"/>
        <v>0.01</v>
      </c>
      <c r="F37" s="96">
        <v>0.009</v>
      </c>
      <c r="G37" s="53"/>
      <c r="H37" s="13"/>
      <c r="I37" s="14">
        <f>TRUNC(F37,4)</f>
        <v>0.009</v>
      </c>
    </row>
    <row r="38" spans="1:9" ht="12.75">
      <c r="A38" s="54"/>
      <c r="B38" s="51" t="s">
        <v>10</v>
      </c>
      <c r="C38" s="52">
        <f t="shared" si="0"/>
        <v>0.0097</v>
      </c>
      <c r="D38" s="52">
        <f t="shared" si="0"/>
        <v>0.0127</v>
      </c>
      <c r="E38" s="52">
        <f t="shared" si="0"/>
        <v>0.0127</v>
      </c>
      <c r="F38" s="96">
        <v>0.0097</v>
      </c>
      <c r="G38" s="53"/>
      <c r="H38" s="13"/>
      <c r="I38" s="14">
        <f>TRUNC(F38,4)</f>
        <v>0.0097</v>
      </c>
    </row>
    <row r="39" spans="1:9" ht="12.75">
      <c r="A39" s="54"/>
      <c r="B39" s="51" t="s">
        <v>7</v>
      </c>
      <c r="C39" s="52">
        <f t="shared" si="0"/>
        <v>0.0059</v>
      </c>
      <c r="D39" s="52">
        <f t="shared" si="0"/>
        <v>0.0123</v>
      </c>
      <c r="E39" s="52">
        <f t="shared" si="0"/>
        <v>0.0139</v>
      </c>
      <c r="F39" s="96">
        <v>0.009</v>
      </c>
      <c r="G39" s="53"/>
      <c r="H39" s="13"/>
      <c r="I39" s="14">
        <f>TRUNC(F39,4)</f>
        <v>0.009</v>
      </c>
    </row>
    <row r="40" spans="1:9" ht="12.75">
      <c r="A40" s="54"/>
      <c r="B40" s="51" t="s">
        <v>9</v>
      </c>
      <c r="C40" s="52">
        <f t="shared" si="0"/>
        <v>0.0616</v>
      </c>
      <c r="D40" s="52">
        <f t="shared" si="0"/>
        <v>0.074</v>
      </c>
      <c r="E40" s="52">
        <f t="shared" si="0"/>
        <v>0.0896</v>
      </c>
      <c r="F40" s="96">
        <v>0.079</v>
      </c>
      <c r="G40" s="53"/>
      <c r="H40" s="13"/>
      <c r="I40" s="14">
        <f>TRUNC(F40,4)</f>
        <v>0.079</v>
      </c>
    </row>
    <row r="41" spans="1:8" ht="3.75" customHeight="1">
      <c r="A41" s="54"/>
      <c r="B41" s="51"/>
      <c r="C41" s="52"/>
      <c r="D41" s="52"/>
      <c r="E41" s="52"/>
      <c r="F41" s="57"/>
      <c r="G41" s="53"/>
      <c r="H41" s="13"/>
    </row>
    <row r="42" spans="1:9" ht="12.75">
      <c r="A42" s="54"/>
      <c r="B42" s="55" t="s">
        <v>12</v>
      </c>
      <c r="C42" s="52"/>
      <c r="D42" s="52"/>
      <c r="E42" s="52"/>
      <c r="F42" s="68">
        <f>F27</f>
        <v>0.0665</v>
      </c>
      <c r="G42" s="56"/>
      <c r="H42" s="13"/>
      <c r="I42" s="69">
        <f>TRUNC(F42,5)</f>
        <v>0.0665</v>
      </c>
    </row>
    <row r="43" spans="1:9" ht="3.75" customHeight="1">
      <c r="A43" s="54"/>
      <c r="B43" s="55"/>
      <c r="C43" s="52"/>
      <c r="D43" s="52"/>
      <c r="E43" s="52"/>
      <c r="F43" s="68"/>
      <c r="G43" s="56"/>
      <c r="H43" s="13"/>
      <c r="I43" s="69"/>
    </row>
    <row r="44" spans="1:8" ht="12.75">
      <c r="A44" s="54"/>
      <c r="B44" s="57"/>
      <c r="C44" s="57"/>
      <c r="D44" s="57"/>
      <c r="E44" s="57"/>
      <c r="F44" s="57"/>
      <c r="G44" s="53"/>
      <c r="H44" s="13"/>
    </row>
    <row r="45" spans="1:8" ht="12.75">
      <c r="A45" s="54"/>
      <c r="B45" s="57"/>
      <c r="C45" s="57"/>
      <c r="D45" s="57"/>
      <c r="E45" s="57"/>
      <c r="F45" s="57"/>
      <c r="G45" s="58"/>
      <c r="H45" s="2"/>
    </row>
    <row r="46" spans="1:8" ht="12.75">
      <c r="A46" s="54"/>
      <c r="B46" s="57"/>
      <c r="C46" s="57"/>
      <c r="D46" s="57"/>
      <c r="E46" s="57"/>
      <c r="F46" s="57"/>
      <c r="G46" s="58"/>
      <c r="H46" s="2"/>
    </row>
    <row r="47" spans="1:8" ht="12.75">
      <c r="A47" s="54"/>
      <c r="B47" s="57"/>
      <c r="C47" s="57"/>
      <c r="D47" s="57"/>
      <c r="E47" s="57"/>
      <c r="F47" s="57"/>
      <c r="G47" s="58"/>
      <c r="H47" s="2"/>
    </row>
    <row r="48" spans="1:8" ht="12.75">
      <c r="A48" s="54"/>
      <c r="B48" s="57"/>
      <c r="C48" s="57"/>
      <c r="D48" s="57"/>
      <c r="E48" s="57"/>
      <c r="F48" s="57"/>
      <c r="G48" s="58"/>
      <c r="H48" s="2"/>
    </row>
    <row r="49" spans="1:8" ht="15.75">
      <c r="A49" s="54"/>
      <c r="B49" s="76" t="s">
        <v>13</v>
      </c>
      <c r="D49" s="2"/>
      <c r="E49" s="123">
        <f>TRUNC((((1+I36+I37+I38)*(1+I39)*(1+I40))/(1-I42))-1,4)</f>
        <v>0.223</v>
      </c>
      <c r="F49" s="123"/>
      <c r="G49" s="31"/>
      <c r="H49" s="2"/>
    </row>
    <row r="50" spans="1:8" ht="3.75" customHeight="1">
      <c r="A50" s="54"/>
      <c r="B50" s="76"/>
      <c r="D50" s="2"/>
      <c r="E50" s="77"/>
      <c r="F50" s="77"/>
      <c r="G50" s="31"/>
      <c r="H50" s="2"/>
    </row>
    <row r="51" spans="1:8" ht="12.75">
      <c r="A51" s="32"/>
      <c r="B51" s="113">
        <f>IF(E49&lt;C53,"ERRO - BDI INFERIOR AO 1º QUARTIL",IF(E49&gt;E53,"ERRO - BDI SUPERIOR AO 3º QUARTIL",""))</f>
      </c>
      <c r="C51" s="113"/>
      <c r="D51" s="113"/>
      <c r="E51" s="113"/>
      <c r="F51" s="113"/>
      <c r="G51" s="59"/>
      <c r="H51" s="2"/>
    </row>
    <row r="52" spans="1:8" ht="12.75">
      <c r="A52" s="60"/>
      <c r="B52" s="61"/>
      <c r="C52" s="49" t="s">
        <v>22</v>
      </c>
      <c r="D52" s="49" t="s">
        <v>6</v>
      </c>
      <c r="E52" s="49" t="s">
        <v>59</v>
      </c>
      <c r="F52" s="57"/>
      <c r="G52" s="58"/>
      <c r="H52" s="2"/>
    </row>
    <row r="53" spans="1:8" ht="12.75">
      <c r="A53" s="54"/>
      <c r="B53" s="62" t="s">
        <v>14</v>
      </c>
      <c r="C53" s="52">
        <f>BV298</f>
        <v>0.2034</v>
      </c>
      <c r="D53" s="52">
        <f>BW298</f>
        <v>0.2212</v>
      </c>
      <c r="E53" s="52">
        <f>BX298</f>
        <v>0.25</v>
      </c>
      <c r="F53" s="57"/>
      <c r="G53" s="58"/>
      <c r="H53" s="2"/>
    </row>
    <row r="54" spans="1:8" ht="3.75" customHeight="1">
      <c r="A54" s="54"/>
      <c r="B54" s="62"/>
      <c r="C54" s="52"/>
      <c r="D54" s="52"/>
      <c r="E54" s="52"/>
      <c r="F54" s="57"/>
      <c r="G54" s="58"/>
      <c r="H54" s="2"/>
    </row>
    <row r="55" spans="1:8" ht="12.75">
      <c r="A55" s="54"/>
      <c r="B55" s="112" t="s">
        <v>60</v>
      </c>
      <c r="C55" s="112"/>
      <c r="D55" s="112"/>
      <c r="E55" s="112"/>
      <c r="F55" s="112"/>
      <c r="G55" s="58"/>
      <c r="H55" s="2"/>
    </row>
    <row r="56" spans="1:8" ht="3.75" customHeight="1">
      <c r="A56" s="54"/>
      <c r="B56" s="30"/>
      <c r="C56" s="30"/>
      <c r="D56" s="30"/>
      <c r="E56" s="30"/>
      <c r="F56" s="30"/>
      <c r="G56" s="58"/>
      <c r="H56" s="2"/>
    </row>
    <row r="57" spans="1:8" ht="37.5" customHeight="1">
      <c r="A57" s="54"/>
      <c r="B57" s="117" t="s">
        <v>65</v>
      </c>
      <c r="C57" s="117"/>
      <c r="D57" s="117"/>
      <c r="E57" s="115">
        <f>TRUNC((((1+I36+I37+I38)*(1+I39)*(1+I40))/(1-I59))-1,4)</f>
        <v>0.223</v>
      </c>
      <c r="F57" s="115"/>
      <c r="G57" s="58"/>
      <c r="H57" s="2"/>
    </row>
    <row r="58" spans="1:8" ht="3.75" customHeight="1">
      <c r="A58" s="54"/>
      <c r="B58" s="62"/>
      <c r="C58" s="52"/>
      <c r="D58" s="52"/>
      <c r="E58" s="52"/>
      <c r="F58" s="57"/>
      <c r="G58" s="58"/>
      <c r="H58" s="2"/>
    </row>
    <row r="59" spans="1:9" ht="15.75">
      <c r="A59" s="54"/>
      <c r="B59" s="10" t="s">
        <v>54</v>
      </c>
      <c r="C59" s="39">
        <f>IF(F8="SIM",2%,0%)</f>
        <v>0</v>
      </c>
      <c r="D59" s="105" t="s">
        <v>56</v>
      </c>
      <c r="E59" s="105"/>
      <c r="F59" s="83">
        <f>+F27+C59</f>
        <v>0.0665</v>
      </c>
      <c r="G59" s="58"/>
      <c r="H59" s="2"/>
      <c r="I59" s="69">
        <f>TRUNC(F59,5)</f>
        <v>0.0665</v>
      </c>
    </row>
    <row r="60" spans="1:8" ht="3.75" customHeight="1" thickBot="1">
      <c r="A60" s="63"/>
      <c r="B60" s="78"/>
      <c r="C60" s="79"/>
      <c r="D60" s="79"/>
      <c r="E60" s="79"/>
      <c r="F60" s="64"/>
      <c r="G60" s="65"/>
      <c r="H60" s="2"/>
    </row>
    <row r="64" spans="9:11" ht="12.75">
      <c r="I64" s="71"/>
      <c r="J64" s="71"/>
      <c r="K64" s="71"/>
    </row>
    <row r="65" ht="12.75">
      <c r="I65" s="70"/>
    </row>
    <row r="66" ht="12.75">
      <c r="I66" s="73"/>
    </row>
    <row r="67" ht="12.75">
      <c r="I67" s="73"/>
    </row>
    <row r="68" ht="12.75">
      <c r="I68" s="72"/>
    </row>
    <row r="69" ht="12.75">
      <c r="I69" s="73"/>
    </row>
    <row r="70" ht="12.75">
      <c r="I70" s="73"/>
    </row>
    <row r="71" ht="12.75">
      <c r="I71" s="73"/>
    </row>
    <row r="72" ht="12.75">
      <c r="I72" s="73"/>
    </row>
    <row r="73" ht="12.75">
      <c r="I73" s="73"/>
    </row>
    <row r="76" ht="12.75">
      <c r="I76" s="71"/>
    </row>
    <row r="77" ht="12.75">
      <c r="I77" s="75"/>
    </row>
    <row r="78" ht="12.75">
      <c r="I78" s="75"/>
    </row>
    <row r="79" ht="12.75">
      <c r="I79" s="75"/>
    </row>
    <row r="80" ht="12.75">
      <c r="I80" s="75"/>
    </row>
    <row r="81" ht="12.75">
      <c r="I81" s="75"/>
    </row>
    <row r="82" ht="12.75">
      <c r="I82" s="75"/>
    </row>
    <row r="83" ht="12.75">
      <c r="I83" s="75"/>
    </row>
    <row r="84" ht="12.75">
      <c r="I84" s="75"/>
    </row>
    <row r="85" ht="12.75">
      <c r="I85" s="75"/>
    </row>
    <row r="86" ht="12.75">
      <c r="I86" s="74"/>
    </row>
    <row r="87" ht="12.75">
      <c r="I87" s="74"/>
    </row>
    <row r="88" ht="12.75">
      <c r="I88" s="74"/>
    </row>
    <row r="92" spans="14:15" ht="12.75">
      <c r="N92" s="75"/>
      <c r="O92" s="14"/>
    </row>
    <row r="93" spans="14:15" ht="12.75">
      <c r="N93" s="75"/>
      <c r="O93" s="14"/>
    </row>
    <row r="94" spans="14:15" ht="12.75">
      <c r="N94" s="75"/>
      <c r="O94" s="14"/>
    </row>
    <row r="95" spans="14:15" ht="12.75">
      <c r="N95" s="75"/>
      <c r="O95" s="14"/>
    </row>
    <row r="96" spans="14:15" ht="12.75">
      <c r="N96" s="75"/>
      <c r="O96" s="14"/>
    </row>
    <row r="97" spans="14:15" ht="12.75">
      <c r="N97" s="75"/>
      <c r="O97" s="14"/>
    </row>
    <row r="98" spans="14:15" ht="12.75">
      <c r="N98" s="75"/>
      <c r="O98" s="14"/>
    </row>
    <row r="99" spans="14:15" ht="12.75">
      <c r="N99" s="75"/>
      <c r="O99" s="14"/>
    </row>
    <row r="100" spans="14:15" ht="12.75">
      <c r="N100" s="75"/>
      <c r="O100" s="14"/>
    </row>
    <row r="101" spans="14:15" ht="12.75">
      <c r="N101" s="75"/>
      <c r="O101" s="14"/>
    </row>
    <row r="102" spans="14:15" ht="12.75">
      <c r="N102" s="75"/>
      <c r="O102" s="14"/>
    </row>
    <row r="103" ht="12.75">
      <c r="N103" s="75"/>
    </row>
    <row r="104" ht="12.75">
      <c r="N104" s="75"/>
    </row>
    <row r="105" ht="12.75">
      <c r="N105" s="75"/>
    </row>
    <row r="106" ht="12.75">
      <c r="N106" s="75"/>
    </row>
    <row r="257" ht="13.5" thickBot="1"/>
    <row r="258" spans="72:76" ht="12.75">
      <c r="BT258" s="109" t="s">
        <v>11</v>
      </c>
      <c r="BU258" s="110"/>
      <c r="BV258" s="110"/>
      <c r="BW258" s="110"/>
      <c r="BX258" s="111"/>
    </row>
    <row r="259" spans="72:76" ht="12.75">
      <c r="BT259" s="9"/>
      <c r="BU259" s="2" t="s">
        <v>27</v>
      </c>
      <c r="BV259" s="2" t="s">
        <v>29</v>
      </c>
      <c r="BW259" s="2" t="s">
        <v>30</v>
      </c>
      <c r="BX259" s="3"/>
    </row>
    <row r="260" spans="72:76" ht="12.75">
      <c r="BT260" s="20">
        <v>100</v>
      </c>
      <c r="BU260" s="21" t="s">
        <v>16</v>
      </c>
      <c r="BV260" s="4">
        <f aca="true" t="shared" si="1" ref="BV260:BV265">+BT260</f>
        <v>100</v>
      </c>
      <c r="BW260" s="22" t="s">
        <v>28</v>
      </c>
      <c r="BX260" s="3"/>
    </row>
    <row r="261" spans="72:76" ht="25.5">
      <c r="BT261" s="20">
        <v>200</v>
      </c>
      <c r="BU261" s="21" t="s">
        <v>17</v>
      </c>
      <c r="BV261" s="4">
        <f t="shared" si="1"/>
        <v>200</v>
      </c>
      <c r="BW261" s="22" t="s">
        <v>31</v>
      </c>
      <c r="BX261" s="3"/>
    </row>
    <row r="262" spans="72:76" ht="57">
      <c r="BT262" s="20">
        <v>300</v>
      </c>
      <c r="BU262" s="84" t="s">
        <v>18</v>
      </c>
      <c r="BV262" s="4">
        <f t="shared" si="1"/>
        <v>300</v>
      </c>
      <c r="BW262" s="22" t="s">
        <v>32</v>
      </c>
      <c r="BX262" s="3"/>
    </row>
    <row r="263" spans="72:76" ht="57">
      <c r="BT263" s="20">
        <v>400</v>
      </c>
      <c r="BU263" s="84" t="s">
        <v>19</v>
      </c>
      <c r="BV263" s="4">
        <f t="shared" si="1"/>
        <v>400</v>
      </c>
      <c r="BW263" s="22" t="s">
        <v>33</v>
      </c>
      <c r="BX263" s="3"/>
    </row>
    <row r="264" spans="72:76" ht="12.75">
      <c r="BT264" s="20">
        <v>500</v>
      </c>
      <c r="BU264" s="21" t="s">
        <v>20</v>
      </c>
      <c r="BV264" s="4">
        <f t="shared" si="1"/>
        <v>500</v>
      </c>
      <c r="BW264" s="22" t="s">
        <v>34</v>
      </c>
      <c r="BX264" s="3"/>
    </row>
    <row r="265" spans="72:76" ht="25.5">
      <c r="BT265" s="20">
        <v>600</v>
      </c>
      <c r="BU265" s="21" t="s">
        <v>21</v>
      </c>
      <c r="BV265" s="4">
        <f t="shared" si="1"/>
        <v>600</v>
      </c>
      <c r="BW265" s="22" t="s">
        <v>37</v>
      </c>
      <c r="BX265" s="3"/>
    </row>
    <row r="266" spans="72:76" ht="12.75">
      <c r="BT266" s="20"/>
      <c r="BU266" s="4"/>
      <c r="BV266" s="4"/>
      <c r="BW266" s="22"/>
      <c r="BX266" s="3"/>
    </row>
    <row r="267" spans="72:76" ht="12.75">
      <c r="BT267" s="23"/>
      <c r="BU267" s="22"/>
      <c r="BV267" s="22"/>
      <c r="BW267" s="22"/>
      <c r="BX267" s="3"/>
    </row>
    <row r="268" spans="72:86" ht="12.75">
      <c r="BT268" s="23"/>
      <c r="BU268" s="22"/>
      <c r="BV268" s="22"/>
      <c r="BW268" s="22"/>
      <c r="BX268" s="3"/>
      <c r="CF268" s="6" t="s">
        <v>1</v>
      </c>
      <c r="CG268" s="6" t="s">
        <v>43</v>
      </c>
      <c r="CH268" s="6" t="s">
        <v>44</v>
      </c>
    </row>
    <row r="269" spans="72:87" ht="12.75">
      <c r="BT269" s="9"/>
      <c r="BU269" s="2"/>
      <c r="BV269" s="2"/>
      <c r="BW269" s="2"/>
      <c r="BX269" s="3"/>
      <c r="CE269" s="6" t="s">
        <v>40</v>
      </c>
      <c r="CF269" s="14">
        <v>0.0065</v>
      </c>
      <c r="CG269" s="28">
        <v>0.03</v>
      </c>
      <c r="CH269" s="6" t="s">
        <v>55</v>
      </c>
      <c r="CI269" s="14">
        <f>(C19+C20)+C25</f>
        <v>0.0665</v>
      </c>
    </row>
    <row r="270" spans="72:87" ht="12.75">
      <c r="BT270" s="9"/>
      <c r="BU270" s="2"/>
      <c r="BV270" s="2"/>
      <c r="BW270" s="2"/>
      <c r="BX270" s="3"/>
      <c r="CE270" s="6" t="s">
        <v>42</v>
      </c>
      <c r="CF270" s="14">
        <v>0.0165</v>
      </c>
      <c r="CG270" s="14">
        <v>0.076</v>
      </c>
      <c r="CH270" s="6" t="s">
        <v>0</v>
      </c>
      <c r="CI270" s="14">
        <f>(C19+C20)*(F40/(1+F40))+C25</f>
        <v>0.03267238183503244</v>
      </c>
    </row>
    <row r="271" spans="72:76" ht="12.75">
      <c r="BT271" s="9"/>
      <c r="BU271" s="2"/>
      <c r="BV271" s="2"/>
      <c r="BW271" s="2"/>
      <c r="BX271" s="3"/>
    </row>
    <row r="272" spans="72:76" ht="12.75">
      <c r="BT272" s="16"/>
      <c r="BU272" s="10"/>
      <c r="BV272" s="10"/>
      <c r="BW272" s="2"/>
      <c r="BX272" s="3"/>
    </row>
    <row r="273" spans="72:76" ht="12.75">
      <c r="BT273" s="9"/>
      <c r="BU273" s="2"/>
      <c r="BV273" s="2"/>
      <c r="BW273" s="2"/>
      <c r="BX273" s="3"/>
    </row>
    <row r="274" spans="72:86" ht="13.5" thickBot="1">
      <c r="BT274" s="9"/>
      <c r="BU274" s="2"/>
      <c r="BV274" s="2"/>
      <c r="BW274" s="2"/>
      <c r="BX274" s="3"/>
      <c r="CD274" s="6">
        <f>BT260</f>
        <v>100</v>
      </c>
      <c r="CE274" s="97" t="str">
        <f>BU260</f>
        <v>Construção de edificios</v>
      </c>
      <c r="CF274" s="97"/>
      <c r="CG274" s="97"/>
      <c r="CH274" s="97"/>
    </row>
    <row r="275" spans="72:86" ht="15" thickBot="1">
      <c r="BT275" s="9"/>
      <c r="BU275" s="2"/>
      <c r="BV275" s="2"/>
      <c r="BW275" s="2"/>
      <c r="BX275" s="3"/>
      <c r="CD275" s="6">
        <f>+CD274+1</f>
        <v>101</v>
      </c>
      <c r="CE275" s="85" t="s">
        <v>8</v>
      </c>
      <c r="CF275" s="86">
        <v>0.03</v>
      </c>
      <c r="CG275" s="86">
        <v>0.04</v>
      </c>
      <c r="CH275" s="86">
        <v>0.055</v>
      </c>
    </row>
    <row r="276" spans="72:86" ht="15" thickBot="1">
      <c r="BT276" s="9"/>
      <c r="BU276" s="2"/>
      <c r="BV276" s="2"/>
      <c r="BW276" s="2"/>
      <c r="BX276" s="3"/>
      <c r="CD276" s="6">
        <f>+CD275+1</f>
        <v>102</v>
      </c>
      <c r="CE276" s="85" t="s">
        <v>26</v>
      </c>
      <c r="CF276" s="86">
        <v>0.008</v>
      </c>
      <c r="CG276" s="86">
        <v>0.008</v>
      </c>
      <c r="CH276" s="86">
        <v>0.01</v>
      </c>
    </row>
    <row r="277" spans="72:86" ht="15" thickBot="1">
      <c r="BT277" s="9"/>
      <c r="BU277" s="2"/>
      <c r="BV277" s="2"/>
      <c r="BW277" s="2"/>
      <c r="BX277" s="3"/>
      <c r="CD277" s="6">
        <f>+CD276+1</f>
        <v>103</v>
      </c>
      <c r="CE277" s="85" t="s">
        <v>10</v>
      </c>
      <c r="CF277" s="86">
        <v>0.0097</v>
      </c>
      <c r="CG277" s="86">
        <v>0.0127</v>
      </c>
      <c r="CH277" s="86">
        <v>0.0127</v>
      </c>
    </row>
    <row r="278" spans="72:86" ht="15" thickBot="1">
      <c r="BT278" s="16"/>
      <c r="BU278" s="10"/>
      <c r="BV278" s="10"/>
      <c r="BW278" s="2"/>
      <c r="BX278" s="3"/>
      <c r="CD278" s="6">
        <f>+CD277+1</f>
        <v>104</v>
      </c>
      <c r="CE278" s="85" t="s">
        <v>7</v>
      </c>
      <c r="CF278" s="86">
        <v>0.0059</v>
      </c>
      <c r="CG278" s="86">
        <v>0.0123</v>
      </c>
      <c r="CH278" s="86">
        <v>0.0139</v>
      </c>
    </row>
    <row r="279" spans="72:86" ht="15" thickBot="1">
      <c r="BT279" s="9"/>
      <c r="BU279" s="2"/>
      <c r="BV279" s="2"/>
      <c r="BW279" s="2"/>
      <c r="BX279" s="3"/>
      <c r="CD279" s="6">
        <f>+CD278+1</f>
        <v>105</v>
      </c>
      <c r="CE279" s="85" t="s">
        <v>9</v>
      </c>
      <c r="CF279" s="86">
        <v>0.0616</v>
      </c>
      <c r="CG279" s="86">
        <v>0.074</v>
      </c>
      <c r="CH279" s="86">
        <v>0.0896</v>
      </c>
    </row>
    <row r="280" spans="72:76" ht="12.75">
      <c r="BT280" s="9"/>
      <c r="BU280" s="2"/>
      <c r="BV280" s="2"/>
      <c r="BW280" s="2"/>
      <c r="BX280" s="3"/>
    </row>
    <row r="281" spans="72:76" ht="12.75">
      <c r="BT281" s="9"/>
      <c r="BU281" s="2"/>
      <c r="BV281" s="2"/>
      <c r="BW281" s="2"/>
      <c r="BX281" s="3"/>
    </row>
    <row r="282" spans="72:86" ht="13.5" thickBot="1">
      <c r="BT282" s="9"/>
      <c r="BU282" s="2"/>
      <c r="BV282" s="2"/>
      <c r="BW282" s="2"/>
      <c r="BX282" s="3"/>
      <c r="CD282" s="6">
        <f>BT261</f>
        <v>200</v>
      </c>
      <c r="CE282" s="97" t="str">
        <f>BU261</f>
        <v>Construção de rodovias e ferrovias</v>
      </c>
      <c r="CF282" s="97"/>
      <c r="CG282" s="97"/>
      <c r="CH282" s="97"/>
    </row>
    <row r="283" spans="72:86" ht="15" thickBot="1">
      <c r="BT283" s="9"/>
      <c r="BU283" s="2"/>
      <c r="BV283" s="2"/>
      <c r="BW283" s="2"/>
      <c r="BX283" s="3"/>
      <c r="CD283" s="6">
        <f>+CD282+1</f>
        <v>201</v>
      </c>
      <c r="CE283" s="85" t="s">
        <v>8</v>
      </c>
      <c r="CF283" s="86">
        <v>0.038</v>
      </c>
      <c r="CG283" s="86">
        <v>0.0401</v>
      </c>
      <c r="CH283" s="86">
        <v>0.0467</v>
      </c>
    </row>
    <row r="284" spans="72:86" ht="15" thickBot="1">
      <c r="BT284" s="9"/>
      <c r="BU284" s="2"/>
      <c r="BV284" s="2"/>
      <c r="BW284" s="2"/>
      <c r="BX284" s="3"/>
      <c r="CD284" s="6">
        <f>+CD283+1</f>
        <v>202</v>
      </c>
      <c r="CE284" s="85" t="s">
        <v>26</v>
      </c>
      <c r="CF284" s="86">
        <v>0.0032</v>
      </c>
      <c r="CG284" s="86">
        <v>0.004</v>
      </c>
      <c r="CH284" s="86">
        <v>0.0074</v>
      </c>
    </row>
    <row r="285" spans="72:86" ht="15" thickBot="1">
      <c r="BT285" s="109"/>
      <c r="BU285" s="110"/>
      <c r="BV285" s="110"/>
      <c r="BW285" s="110"/>
      <c r="BX285" s="111"/>
      <c r="CD285" s="6">
        <f>+CD284+1</f>
        <v>203</v>
      </c>
      <c r="CE285" s="85" t="s">
        <v>10</v>
      </c>
      <c r="CF285" s="86">
        <v>0.005</v>
      </c>
      <c r="CG285" s="86">
        <v>0.0056</v>
      </c>
      <c r="CH285" s="86">
        <v>0.0097</v>
      </c>
    </row>
    <row r="286" spans="72:86" ht="15" thickBot="1">
      <c r="BT286" s="9"/>
      <c r="BU286" s="2"/>
      <c r="BV286" s="2"/>
      <c r="BW286" s="2"/>
      <c r="BX286" s="3"/>
      <c r="CD286" s="6">
        <f>+CD285+1</f>
        <v>204</v>
      </c>
      <c r="CE286" s="85" t="s">
        <v>7</v>
      </c>
      <c r="CF286" s="86">
        <v>0.0102</v>
      </c>
      <c r="CG286" s="86">
        <v>0.0111</v>
      </c>
      <c r="CH286" s="86">
        <v>0.0121</v>
      </c>
    </row>
    <row r="287" spans="72:86" ht="15" thickBot="1">
      <c r="BT287" s="9"/>
      <c r="BU287" s="2"/>
      <c r="BV287" s="2"/>
      <c r="BW287" s="2"/>
      <c r="BX287" s="3"/>
      <c r="CD287" s="6">
        <f>+CD286+1</f>
        <v>205</v>
      </c>
      <c r="CE287" s="85" t="s">
        <v>9</v>
      </c>
      <c r="CF287" s="86">
        <v>0.0664</v>
      </c>
      <c r="CG287" s="86">
        <v>0.073</v>
      </c>
      <c r="CH287" s="86">
        <v>0.0869</v>
      </c>
    </row>
    <row r="288" spans="72:76" ht="12.75">
      <c r="BT288" s="9"/>
      <c r="BU288" s="2"/>
      <c r="BV288" s="2"/>
      <c r="BW288" s="2"/>
      <c r="BX288" s="3"/>
    </row>
    <row r="289" spans="72:76" ht="13.5" thickBot="1">
      <c r="BT289" s="11"/>
      <c r="BU289" s="15"/>
      <c r="BV289" s="15"/>
      <c r="BW289" s="15"/>
      <c r="BX289" s="12"/>
    </row>
    <row r="290" spans="72:86" ht="13.5" thickBot="1">
      <c r="BT290" s="109"/>
      <c r="BU290" s="110"/>
      <c r="BV290" s="110"/>
      <c r="BW290" s="110"/>
      <c r="BX290" s="111"/>
      <c r="CD290" s="6">
        <f>BT262</f>
        <v>300</v>
      </c>
      <c r="CE290" s="97" t="str">
        <f>BU262</f>
        <v>Construção de Redes de Abastecimento de Água, Coleta de Esgoto e Construções Correlatas</v>
      </c>
      <c r="CF290" s="97"/>
      <c r="CG290" s="97"/>
      <c r="CH290" s="97"/>
    </row>
    <row r="291" spans="72:86" ht="15" thickBot="1">
      <c r="BT291" s="106"/>
      <c r="BU291" s="107"/>
      <c r="BV291" s="107"/>
      <c r="BW291" s="107"/>
      <c r="BX291" s="108"/>
      <c r="CD291" s="6">
        <f>+CD290+1</f>
        <v>301</v>
      </c>
      <c r="CE291" s="87" t="s">
        <v>8</v>
      </c>
      <c r="CF291" s="88">
        <v>0.0343</v>
      </c>
      <c r="CG291" s="88">
        <v>0.0493</v>
      </c>
      <c r="CH291" s="88">
        <v>0.0671</v>
      </c>
    </row>
    <row r="292" spans="72:86" ht="15" thickBot="1">
      <c r="BT292" s="106"/>
      <c r="BU292" s="107"/>
      <c r="BV292" s="107"/>
      <c r="BW292" s="107"/>
      <c r="BX292" s="108"/>
      <c r="CD292" s="6">
        <f>+CD291+1</f>
        <v>302</v>
      </c>
      <c r="CE292" s="85" t="s">
        <v>26</v>
      </c>
      <c r="CF292" s="86">
        <v>0.0028</v>
      </c>
      <c r="CG292" s="86">
        <v>0.0049</v>
      </c>
      <c r="CH292" s="86">
        <v>0.0075</v>
      </c>
    </row>
    <row r="293" spans="72:86" ht="27" customHeight="1" thickBot="1">
      <c r="BT293" s="25"/>
      <c r="BU293" s="27"/>
      <c r="BV293" s="19"/>
      <c r="BW293" s="19"/>
      <c r="BX293" s="26"/>
      <c r="CD293" s="6">
        <f>+CD292+1</f>
        <v>303</v>
      </c>
      <c r="CE293" s="85" t="s">
        <v>10</v>
      </c>
      <c r="CF293" s="86">
        <v>0.01</v>
      </c>
      <c r="CG293" s="86">
        <v>0.0139</v>
      </c>
      <c r="CH293" s="86">
        <v>0.0174</v>
      </c>
    </row>
    <row r="294" spans="72:86" ht="15" thickBot="1">
      <c r="BT294" s="9"/>
      <c r="BU294" s="2"/>
      <c r="BV294" s="2"/>
      <c r="BW294" s="2"/>
      <c r="BX294" s="3"/>
      <c r="CD294" s="6">
        <f>+CD293+1</f>
        <v>304</v>
      </c>
      <c r="CE294" s="85" t="s">
        <v>7</v>
      </c>
      <c r="CF294" s="86">
        <v>0.0094</v>
      </c>
      <c r="CG294" s="86">
        <v>0.0099</v>
      </c>
      <c r="CH294" s="86">
        <v>0.0117</v>
      </c>
    </row>
    <row r="295" spans="72:86" ht="15" thickBot="1">
      <c r="BT295" s="11"/>
      <c r="BU295" s="15"/>
      <c r="BV295" s="15"/>
      <c r="BW295" s="15"/>
      <c r="BX295" s="12"/>
      <c r="CD295" s="6">
        <f>+CD294+1</f>
        <v>305</v>
      </c>
      <c r="CE295" s="85" t="s">
        <v>9</v>
      </c>
      <c r="CF295" s="86">
        <v>0.0674</v>
      </c>
      <c r="CG295" s="86">
        <v>0.0804</v>
      </c>
      <c r="CH295" s="86">
        <v>0.094</v>
      </c>
    </row>
    <row r="296" spans="72:76" ht="12.75">
      <c r="BT296" s="109"/>
      <c r="BU296" s="110"/>
      <c r="BV296" s="110"/>
      <c r="BW296" s="110"/>
      <c r="BX296" s="111"/>
    </row>
    <row r="297" spans="72:86" ht="13.5" thickBot="1">
      <c r="BT297" s="24"/>
      <c r="BU297" s="17" t="s">
        <v>35</v>
      </c>
      <c r="BV297" s="17" t="s">
        <v>38</v>
      </c>
      <c r="BW297" s="17" t="s">
        <v>24</v>
      </c>
      <c r="BX297" s="17" t="s">
        <v>39</v>
      </c>
      <c r="CD297" s="6">
        <f>BT263</f>
        <v>400</v>
      </c>
      <c r="CE297" s="97" t="str">
        <f>BU263</f>
        <v>Construção e Manutenção de Estações e Redes de Distribuição de Energia Elétrica</v>
      </c>
      <c r="CF297" s="97"/>
      <c r="CG297" s="97"/>
      <c r="CH297" s="97"/>
    </row>
    <row r="298" spans="72:86" ht="15" thickBot="1">
      <c r="BT298" s="24" t="s">
        <v>3</v>
      </c>
      <c r="BU298" s="17">
        <f>VLOOKUP(C6,BU260:BV265,2,0)</f>
        <v>100</v>
      </c>
      <c r="BV298" s="89">
        <f>VLOOKUP($BU298,$BT$309:$BX$314,3,0)</f>
        <v>0.2034</v>
      </c>
      <c r="BW298" s="89">
        <f>VLOOKUP($BU298,$BT$309:$BX$314,4,0)</f>
        <v>0.2212</v>
      </c>
      <c r="BX298" s="89">
        <f>VLOOKUP($BU298,$BT$309:$BX$314,5,0)</f>
        <v>0.25</v>
      </c>
      <c r="CD298" s="6">
        <f>+CD297+1</f>
        <v>401</v>
      </c>
      <c r="CE298" s="87" t="s">
        <v>8</v>
      </c>
      <c r="CF298" s="88">
        <v>0.0529</v>
      </c>
      <c r="CG298" s="88">
        <v>0.0592</v>
      </c>
      <c r="CH298" s="88">
        <v>0.0793</v>
      </c>
    </row>
    <row r="299" spans="72:86" ht="15" thickBot="1">
      <c r="BT299" s="90" t="s">
        <v>8</v>
      </c>
      <c r="BU299" s="17">
        <f>+BU298+1</f>
        <v>101</v>
      </c>
      <c r="BV299" s="89">
        <f>VLOOKUP($BU299,$CD$274:$CH$315,3,0)</f>
        <v>0.03</v>
      </c>
      <c r="BW299" s="89">
        <f>VLOOKUP($BU299,$CD$274:$CH$315,4,0)</f>
        <v>0.04</v>
      </c>
      <c r="BX299" s="89">
        <f>VLOOKUP($BU299,$CD$274:$CH$315,5,0)</f>
        <v>0.055</v>
      </c>
      <c r="CD299" s="6">
        <f>+CD298+1</f>
        <v>402</v>
      </c>
      <c r="CE299" s="85" t="s">
        <v>26</v>
      </c>
      <c r="CF299" s="86">
        <v>0.0025</v>
      </c>
      <c r="CG299" s="86">
        <v>0.0051</v>
      </c>
      <c r="CH299" s="86">
        <v>0.0056</v>
      </c>
    </row>
    <row r="300" spans="72:86" ht="15" thickBot="1">
      <c r="BT300" s="90" t="s">
        <v>26</v>
      </c>
      <c r="BU300" s="17">
        <f>+BU299+1</f>
        <v>102</v>
      </c>
      <c r="BV300" s="89">
        <f>VLOOKUP($BU300,$CD$274:$CH$315,3,0)</f>
        <v>0.008</v>
      </c>
      <c r="BW300" s="89">
        <f>VLOOKUP($BU300,$CD$274:$CH$315,4,0)</f>
        <v>0.008</v>
      </c>
      <c r="BX300" s="89">
        <f>VLOOKUP($BU300,$CD$274:$CH$315,5,0)</f>
        <v>0.01</v>
      </c>
      <c r="CD300" s="6">
        <f>+CD299+1</f>
        <v>403</v>
      </c>
      <c r="CE300" s="85" t="s">
        <v>10</v>
      </c>
      <c r="CF300" s="86">
        <v>0.01</v>
      </c>
      <c r="CG300" s="86">
        <v>0.0148</v>
      </c>
      <c r="CH300" s="86">
        <v>0.0197</v>
      </c>
    </row>
    <row r="301" spans="72:86" ht="15" thickBot="1">
      <c r="BT301" s="90" t="s">
        <v>10</v>
      </c>
      <c r="BU301" s="17">
        <f>+BU300+1</f>
        <v>103</v>
      </c>
      <c r="BV301" s="89">
        <f>VLOOKUP($BU301,$CD$274:$CH$315,3,0)</f>
        <v>0.0097</v>
      </c>
      <c r="BW301" s="89">
        <f>VLOOKUP($BU301,$CD$274:$CH$315,4,0)</f>
        <v>0.0127</v>
      </c>
      <c r="BX301" s="89">
        <f>VLOOKUP($BU301,$CD$274:$CH$315,5,0)</f>
        <v>0.0127</v>
      </c>
      <c r="CD301" s="6">
        <f>+CD300+1</f>
        <v>404</v>
      </c>
      <c r="CE301" s="85" t="s">
        <v>7</v>
      </c>
      <c r="CF301" s="86">
        <v>0.0101</v>
      </c>
      <c r="CG301" s="86">
        <v>0.0107</v>
      </c>
      <c r="CH301" s="86">
        <v>0.0111</v>
      </c>
    </row>
    <row r="302" spans="72:86" ht="15" thickBot="1">
      <c r="BT302" s="90" t="s">
        <v>7</v>
      </c>
      <c r="BU302" s="17">
        <f>+BU301+1</f>
        <v>104</v>
      </c>
      <c r="BV302" s="89">
        <f>VLOOKUP($BU302,$CD$274:$CH$315,3,0)</f>
        <v>0.0059</v>
      </c>
      <c r="BW302" s="89">
        <f>VLOOKUP($BU302,$CD$274:$CH$315,4,0)</f>
        <v>0.0123</v>
      </c>
      <c r="BX302" s="89">
        <f>VLOOKUP($BU302,$CD$274:$CH$315,5,0)</f>
        <v>0.0139</v>
      </c>
      <c r="CD302" s="6">
        <f>+CD301+1</f>
        <v>405</v>
      </c>
      <c r="CE302" s="85" t="s">
        <v>9</v>
      </c>
      <c r="CF302" s="86">
        <v>0.08</v>
      </c>
      <c r="CG302" s="86">
        <v>0.0831</v>
      </c>
      <c r="CH302" s="86">
        <v>0.0951</v>
      </c>
    </row>
    <row r="303" spans="72:86" ht="15" thickBot="1">
      <c r="BT303" s="90" t="s">
        <v>9</v>
      </c>
      <c r="BU303" s="17">
        <f>+BU302+1</f>
        <v>105</v>
      </c>
      <c r="BV303" s="89">
        <f>VLOOKUP($BU303,$CD$274:$CH$315,3,0)</f>
        <v>0.0616</v>
      </c>
      <c r="BW303" s="89">
        <f>VLOOKUP($BU303,$CD$274:$CH$315,4,0)</f>
        <v>0.074</v>
      </c>
      <c r="BX303" s="89">
        <f>VLOOKUP($BU303,$CD$274:$CH$315,5,0)</f>
        <v>0.0896</v>
      </c>
      <c r="CD303" s="6">
        <f>BT264</f>
        <v>500</v>
      </c>
      <c r="CE303" s="97" t="str">
        <f>BU264</f>
        <v>Portuárias, Marítimas e Fluviais</v>
      </c>
      <c r="CF303" s="97"/>
      <c r="CG303" s="97"/>
      <c r="CH303" s="97"/>
    </row>
    <row r="304" spans="72:86" ht="15" thickBot="1">
      <c r="BT304" s="9"/>
      <c r="BU304" s="2"/>
      <c r="BV304" s="2"/>
      <c r="BW304" s="2"/>
      <c r="BX304" s="3"/>
      <c r="CD304" s="6">
        <f>+CD303+1</f>
        <v>501</v>
      </c>
      <c r="CE304" s="87" t="s">
        <v>8</v>
      </c>
      <c r="CF304" s="88">
        <v>0.04</v>
      </c>
      <c r="CG304" s="88">
        <v>0.0552</v>
      </c>
      <c r="CH304" s="88">
        <v>0.0785</v>
      </c>
    </row>
    <row r="305" spans="82:86" ht="15" thickBot="1">
      <c r="CD305" s="6">
        <f>+CD304+1</f>
        <v>502</v>
      </c>
      <c r="CE305" s="85" t="s">
        <v>26</v>
      </c>
      <c r="CF305" s="86">
        <v>0.0081</v>
      </c>
      <c r="CG305" s="86">
        <v>0.0122</v>
      </c>
      <c r="CH305" s="86">
        <v>0.0199</v>
      </c>
    </row>
    <row r="306" spans="82:86" ht="15" thickBot="1">
      <c r="CD306" s="6">
        <f>+CD305+1</f>
        <v>503</v>
      </c>
      <c r="CE306" s="85" t="s">
        <v>10</v>
      </c>
      <c r="CF306" s="86">
        <v>0.0146</v>
      </c>
      <c r="CG306" s="86">
        <v>0.0232</v>
      </c>
      <c r="CH306" s="86">
        <v>0.0316</v>
      </c>
    </row>
    <row r="307" spans="82:86" ht="15" thickBot="1">
      <c r="CD307" s="6">
        <f>+CD306+1</f>
        <v>504</v>
      </c>
      <c r="CE307" s="85" t="s">
        <v>7</v>
      </c>
      <c r="CF307" s="86">
        <v>0.0094</v>
      </c>
      <c r="CG307" s="86">
        <v>0.0102</v>
      </c>
      <c r="CH307" s="86">
        <v>0.0133</v>
      </c>
    </row>
    <row r="308" spans="74:86" ht="15" thickBot="1">
      <c r="BV308" s="91" t="s">
        <v>23</v>
      </c>
      <c r="BW308" s="92" t="s">
        <v>24</v>
      </c>
      <c r="BX308" s="92" t="s">
        <v>25</v>
      </c>
      <c r="CD308" s="6">
        <f>+CD307+1</f>
        <v>505</v>
      </c>
      <c r="CE308" s="85" t="s">
        <v>9</v>
      </c>
      <c r="CF308" s="86">
        <v>0.0714</v>
      </c>
      <c r="CG308" s="86">
        <v>0.084</v>
      </c>
      <c r="CH308" s="86">
        <v>0.1043</v>
      </c>
    </row>
    <row r="309" spans="72:76" ht="15" thickBot="1">
      <c r="BT309" s="6">
        <f>BT260</f>
        <v>100</v>
      </c>
      <c r="BU309" s="87" t="str">
        <f aca="true" t="shared" si="2" ref="BU309:BU314">VLOOKUP(BT309,BT260:BU265,2,0)</f>
        <v>Construção de edificios</v>
      </c>
      <c r="BV309" s="88">
        <v>0.2034</v>
      </c>
      <c r="BW309" s="88">
        <v>0.2212</v>
      </c>
      <c r="BX309" s="88">
        <v>0.25</v>
      </c>
    </row>
    <row r="310" spans="72:86" ht="29.25" thickBot="1">
      <c r="BT310" s="6">
        <v>200</v>
      </c>
      <c r="BU310" s="87" t="str">
        <f t="shared" si="2"/>
        <v>Construção de rodovias e ferrovias</v>
      </c>
      <c r="BV310" s="86">
        <v>0.196</v>
      </c>
      <c r="BW310" s="86">
        <v>0.2097</v>
      </c>
      <c r="BX310" s="86">
        <v>0.2423</v>
      </c>
      <c r="CD310" s="6">
        <f>BT265</f>
        <v>600</v>
      </c>
      <c r="CE310" s="97" t="str">
        <f>BU265</f>
        <v>Fornecimento de Materiais e Equipamentos</v>
      </c>
      <c r="CF310" s="97"/>
      <c r="CG310" s="97"/>
      <c r="CH310" s="97"/>
    </row>
    <row r="311" spans="72:86" ht="57.75" thickBot="1">
      <c r="BT311" s="6">
        <f>BT262</f>
        <v>300</v>
      </c>
      <c r="BU311" s="87" t="str">
        <f t="shared" si="2"/>
        <v>Construção de Redes de Abastecimento de Água, Coleta de Esgoto e Construções Correlatas</v>
      </c>
      <c r="BV311" s="86">
        <v>0.2076</v>
      </c>
      <c r="BW311" s="86">
        <v>0.2418</v>
      </c>
      <c r="BX311" s="86">
        <v>0.2644</v>
      </c>
      <c r="CD311" s="6">
        <f>+CD310+1</f>
        <v>601</v>
      </c>
      <c r="CE311" s="87" t="s">
        <v>8</v>
      </c>
      <c r="CF311" s="88">
        <v>0.015</v>
      </c>
      <c r="CG311" s="88">
        <v>0.0345</v>
      </c>
      <c r="CH311" s="88">
        <v>0.0449</v>
      </c>
    </row>
    <row r="312" spans="72:86" ht="57.75" thickBot="1">
      <c r="BT312" s="6">
        <v>400</v>
      </c>
      <c r="BU312" s="87" t="str">
        <f t="shared" si="2"/>
        <v>Construção e Manutenção de Estações e Redes de Distribuição de Energia Elétrica</v>
      </c>
      <c r="BV312" s="86">
        <v>0.24</v>
      </c>
      <c r="BW312" s="86">
        <v>0.2584</v>
      </c>
      <c r="BX312" s="86">
        <v>0.2786</v>
      </c>
      <c r="CD312" s="6">
        <f>+CD311+1</f>
        <v>602</v>
      </c>
      <c r="CE312" s="85" t="s">
        <v>26</v>
      </c>
      <c r="CF312" s="86">
        <v>0.003</v>
      </c>
      <c r="CG312" s="86">
        <v>0.0048</v>
      </c>
      <c r="CH312" s="86">
        <v>0.0082</v>
      </c>
    </row>
    <row r="313" spans="72:86" ht="29.25" thickBot="1">
      <c r="BT313" s="6">
        <v>500</v>
      </c>
      <c r="BU313" s="87" t="str">
        <f t="shared" si="2"/>
        <v>Portuárias, Marítimas e Fluviais</v>
      </c>
      <c r="BV313" s="86">
        <v>0.228</v>
      </c>
      <c r="BW313" s="86">
        <v>0.2748</v>
      </c>
      <c r="BX313" s="86">
        <v>0.3095</v>
      </c>
      <c r="CD313" s="6">
        <f>+CD312+1</f>
        <v>603</v>
      </c>
      <c r="CE313" s="85" t="s">
        <v>10</v>
      </c>
      <c r="CF313" s="86">
        <v>0.0056</v>
      </c>
      <c r="CG313" s="86">
        <v>0.0085</v>
      </c>
      <c r="CH313" s="86">
        <v>0.0089</v>
      </c>
    </row>
    <row r="314" spans="72:86" ht="29.25" thickBot="1">
      <c r="BT314" s="6">
        <v>600</v>
      </c>
      <c r="BU314" s="87" t="str">
        <f t="shared" si="2"/>
        <v>Fornecimento de Materiais e Equipamentos</v>
      </c>
      <c r="BV314" s="86">
        <v>0.111</v>
      </c>
      <c r="BW314" s="86">
        <v>0.1402</v>
      </c>
      <c r="BX314" s="86">
        <v>0.168</v>
      </c>
      <c r="CD314" s="6">
        <f>+CD313+1</f>
        <v>604</v>
      </c>
      <c r="CE314" s="85" t="s">
        <v>7</v>
      </c>
      <c r="CF314" s="86">
        <v>0.0085</v>
      </c>
      <c r="CG314" s="86">
        <v>0.0085</v>
      </c>
      <c r="CH314" s="86">
        <v>0.0111</v>
      </c>
    </row>
    <row r="315" spans="82:86" ht="15" thickBot="1">
      <c r="CD315" s="6">
        <f>+CD314+1</f>
        <v>605</v>
      </c>
      <c r="CE315" s="85" t="s">
        <v>9</v>
      </c>
      <c r="CF315" s="86">
        <v>0.035</v>
      </c>
      <c r="CG315" s="86">
        <v>0.0511</v>
      </c>
      <c r="CH315" s="86">
        <v>0.0622</v>
      </c>
    </row>
  </sheetData>
  <sheetProtection password="C5AB" sheet="1" objects="1" scenarios="1" formatCells="0" formatColumns="0" formatRows="0" selectLockedCells="1"/>
  <mergeCells count="33">
    <mergeCell ref="K16:AV18"/>
    <mergeCell ref="B57:D57"/>
    <mergeCell ref="B33:F33"/>
    <mergeCell ref="B1:F1"/>
    <mergeCell ref="C6:F6"/>
    <mergeCell ref="B4:F4"/>
    <mergeCell ref="E49:F49"/>
    <mergeCell ref="B30:F30"/>
    <mergeCell ref="B34:F34"/>
    <mergeCell ref="D23:F23"/>
    <mergeCell ref="B55:F55"/>
    <mergeCell ref="BT258:BX258"/>
    <mergeCell ref="B51:F51"/>
    <mergeCell ref="BT290:BX290"/>
    <mergeCell ref="B29:F29"/>
    <mergeCell ref="BT285:BX285"/>
    <mergeCell ref="E57:F57"/>
    <mergeCell ref="CE297:CH297"/>
    <mergeCell ref="CE303:CH303"/>
    <mergeCell ref="BT291:BX291"/>
    <mergeCell ref="BT292:BX292"/>
    <mergeCell ref="BT296:BX296"/>
    <mergeCell ref="CE310:CH310"/>
    <mergeCell ref="CE290:CH290"/>
    <mergeCell ref="CE282:CH282"/>
    <mergeCell ref="B12:F12"/>
    <mergeCell ref="E16:F16"/>
    <mergeCell ref="D19:F20"/>
    <mergeCell ref="D18:F18"/>
    <mergeCell ref="D22:F22"/>
    <mergeCell ref="D59:E59"/>
    <mergeCell ref="CE274:CH274"/>
    <mergeCell ref="D27:E27"/>
  </mergeCells>
  <conditionalFormatting sqref="F36:F40">
    <cfRule type="cellIs" priority="1" dxfId="1" operator="between" stopIfTrue="1">
      <formula>$C36</formula>
      <formula>$E36</formula>
    </cfRule>
  </conditionalFormatting>
  <conditionalFormatting sqref="B55:F59">
    <cfRule type="expression" priority="2" dxfId="0" stopIfTrue="1">
      <formula>OR($F$8="NÃO",$F$8="")</formula>
    </cfRule>
  </conditionalFormatting>
  <dataValidations count="4">
    <dataValidation type="decimal" allowBlank="1" showInputMessage="1" showErrorMessage="1" sqref="F42:F43">
      <formula1>C42</formula1>
      <formula2>E42</formula2>
    </dataValidation>
    <dataValidation type="list" allowBlank="1" showInputMessage="1" showErrorMessage="1" sqref="F8">
      <formula1>"SIM, NÃO"</formula1>
    </dataValidation>
    <dataValidation type="list" allowBlank="1" showInputMessage="1" showErrorMessage="1" sqref="C6:F6">
      <formula1>$BU$260:$BU$265</formula1>
    </dataValidation>
    <dataValidation type="list" allowBlank="1" showInputMessage="1" showErrorMessage="1" sqref="E16:F17">
      <formula1>$CE$269:$CE$270</formula1>
    </dataValidation>
  </dataValidations>
  <printOptions/>
  <pageMargins left="1.1811023622047245" right="0.7874015748031497" top="0.7874015748031497" bottom="0.7874015748031497" header="0.5118110236220472" footer="0.5118110236220472"/>
  <pageSetup fitToHeight="1" fitToWidth="1" orientation="portrait" paperSize="9" scale="82" r:id="rId5"/>
  <drawing r:id="rId4"/>
  <legacyDrawing r:id="rId3"/>
  <oleObjects>
    <oleObject progId="Equation.3" shapeId="1557576" r:id="rId1"/>
    <oleObject progId="Equation.3" shapeId="72977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c134669</dc:creator>
  <cp:keywords/>
  <dc:description/>
  <cp:lastModifiedBy>usuario</cp:lastModifiedBy>
  <cp:lastPrinted>2013-10-24T18:16:23Z</cp:lastPrinted>
  <dcterms:created xsi:type="dcterms:W3CDTF">2013-08-06T12:19:47Z</dcterms:created>
  <dcterms:modified xsi:type="dcterms:W3CDTF">2019-10-08T01:13:52Z</dcterms:modified>
  <cp:category/>
  <cp:version/>
  <cp:contentType/>
  <cp:contentStatus/>
</cp:coreProperties>
</file>