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_OBRAS\2019–023–ABRIGO_M.TAXI\2019–023–PROJ\2019–023–PLN\"/>
    </mc:Choice>
  </mc:AlternateContent>
  <bookViews>
    <workbookView xWindow="0" yWindow="0" windowWidth="27374" windowHeight="11705" tabRatio="747"/>
  </bookViews>
  <sheets>
    <sheet name="Plan Orça - Abrigo M. Taxi" sheetId="1" r:id="rId1"/>
    <sheet name="RESUMO - Abrigo M. Taxi" sheetId="2" r:id="rId2"/>
    <sheet name="cron - Abrigo M. Taxi" sheetId="3" r:id="rId3"/>
    <sheet name="Mcalc - Abrigo M. Taxi" sheetId="5" r:id="rId4"/>
  </sheets>
  <definedNames>
    <definedName name="_xlnm.Print_Area" localSheetId="2">'cron - Abrigo M. Taxi'!$A$1:$S$40</definedName>
    <definedName name="_xlnm.Print_Area" localSheetId="3">'Mcalc - Abrigo M. Taxi'!$B$1:$L$386</definedName>
    <definedName name="_xlnm.Print_Area" localSheetId="0">'Plan Orça - Abrigo M. Taxi'!$A$1:$H$238</definedName>
    <definedName name="_xlnm.Print_Area" localSheetId="1">'RESUMO - Abrigo M. Taxi'!$B$1:$E$36</definedName>
    <definedName name="Excel_BuiltIn_Print_Titles" localSheetId="2">('cron - Abrigo M. Taxi'!$A$1:$D$65531,'cron - Abrigo M. Taxi'!$1:$10)</definedName>
    <definedName name="_xlnm.Print_Titles" localSheetId="2">'cron - Abrigo M. Taxi'!$A:$D,'cron - Abrigo M. Taxi'!$1:$10</definedName>
    <definedName name="_xlnm.Print_Titles" localSheetId="0">'Plan Orça - Abrigo M. Taxi'!$4:$7</definedName>
  </definedNames>
  <calcPr calcId="152511"/>
</workbook>
</file>

<file path=xl/calcChain.xml><?xml version="1.0" encoding="utf-8"?>
<calcChain xmlns="http://schemas.openxmlformats.org/spreadsheetml/2006/main">
  <c r="B5" i="5" l="1"/>
  <c r="H223" i="1" l="1"/>
  <c r="H222" i="1"/>
  <c r="V29" i="3" l="1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G14" i="1"/>
  <c r="J19" i="3" l="1"/>
  <c r="G19" i="3"/>
  <c r="M23" i="3"/>
  <c r="M22" i="3"/>
  <c r="P22" i="3" s="1"/>
  <c r="M21" i="3"/>
  <c r="P21" i="3" s="1"/>
  <c r="M20" i="3"/>
  <c r="P20" i="3" s="1"/>
  <c r="S20" i="3" s="1"/>
  <c r="M18" i="3"/>
  <c r="P18" i="3"/>
  <c r="S18" i="3" s="1"/>
  <c r="P17" i="3"/>
  <c r="S17" i="3"/>
  <c r="J27" i="3"/>
  <c r="M27" i="3" s="1"/>
  <c r="P27" i="3" s="1"/>
  <c r="S27" i="3" s="1"/>
  <c r="H180" i="1"/>
  <c r="K377" i="5"/>
  <c r="K378" i="5" s="1"/>
  <c r="K375" i="5"/>
  <c r="K369" i="5"/>
  <c r="K305" i="5"/>
  <c r="K307" i="5" s="1"/>
  <c r="G64" i="1"/>
  <c r="H64" i="1" s="1"/>
  <c r="K265" i="5"/>
  <c r="K178" i="5"/>
  <c r="K177" i="5"/>
  <c r="K176" i="5"/>
  <c r="K175" i="5"/>
  <c r="K174" i="5"/>
  <c r="K169" i="5"/>
  <c r="K167" i="5"/>
  <c r="K170" i="5" s="1"/>
  <c r="K162" i="5"/>
  <c r="K161" i="5"/>
  <c r="K160" i="5"/>
  <c r="K155" i="5"/>
  <c r="K156" i="5" s="1"/>
  <c r="K150" i="5"/>
  <c r="K151" i="5" s="1"/>
  <c r="K145" i="5"/>
  <c r="K146" i="5" s="1"/>
  <c r="K367" i="5"/>
  <c r="K362" i="5"/>
  <c r="K354" i="5"/>
  <c r="K353" i="5"/>
  <c r="K352" i="5"/>
  <c r="K351" i="5"/>
  <c r="K350" i="5"/>
  <c r="K349" i="5"/>
  <c r="K342" i="5"/>
  <c r="K341" i="5"/>
  <c r="K340" i="5"/>
  <c r="K339" i="5"/>
  <c r="K338" i="5"/>
  <c r="K337" i="5"/>
  <c r="K328" i="5"/>
  <c r="K327" i="5"/>
  <c r="K330" i="5" s="1"/>
  <c r="K320" i="5"/>
  <c r="K319" i="5"/>
  <c r="K312" i="5"/>
  <c r="K314" i="5" s="1"/>
  <c r="K298" i="5"/>
  <c r="K300" i="5" s="1"/>
  <c r="K291" i="5"/>
  <c r="K293" i="5" s="1"/>
  <c r="K282" i="5"/>
  <c r="K284" i="5" s="1"/>
  <c r="K275" i="5"/>
  <c r="K277" i="5" s="1"/>
  <c r="K268" i="5"/>
  <c r="K266" i="5"/>
  <c r="K264" i="5"/>
  <c r="K263" i="5"/>
  <c r="K270" i="5" s="1"/>
  <c r="K254" i="5"/>
  <c r="K253" i="5"/>
  <c r="K252" i="5"/>
  <c r="K245" i="5"/>
  <c r="K247" i="5" s="1"/>
  <c r="K238" i="5"/>
  <c r="K237" i="5"/>
  <c r="K236" i="5"/>
  <c r="K229" i="5"/>
  <c r="K228" i="5"/>
  <c r="K227" i="5"/>
  <c r="K220" i="5"/>
  <c r="K222" i="5" s="1"/>
  <c r="K213" i="5"/>
  <c r="K212" i="5"/>
  <c r="K211" i="5"/>
  <c r="K210" i="5"/>
  <c r="K209" i="5"/>
  <c r="K202" i="5"/>
  <c r="K201" i="5"/>
  <c r="K200" i="5"/>
  <c r="K199" i="5"/>
  <c r="K198" i="5"/>
  <c r="K191" i="5"/>
  <c r="K190" i="5"/>
  <c r="K189" i="5"/>
  <c r="K188" i="5"/>
  <c r="K187" i="5"/>
  <c r="K186" i="5"/>
  <c r="F137" i="5"/>
  <c r="K135" i="5"/>
  <c r="K137" i="5" s="1"/>
  <c r="F130" i="5"/>
  <c r="K128" i="5"/>
  <c r="K127" i="5"/>
  <c r="K126" i="5"/>
  <c r="K125" i="5"/>
  <c r="K101" i="5"/>
  <c r="K100" i="5"/>
  <c r="K99" i="5"/>
  <c r="K98" i="5"/>
  <c r="K97" i="5"/>
  <c r="K90" i="5"/>
  <c r="K92" i="5" s="1"/>
  <c r="E69" i="5"/>
  <c r="K69" i="5" s="1"/>
  <c r="E68" i="5"/>
  <c r="K68" i="5" s="1"/>
  <c r="E67" i="5"/>
  <c r="K67" i="5" s="1"/>
  <c r="E66" i="5"/>
  <c r="K66" i="5" s="1"/>
  <c r="E65" i="5"/>
  <c r="K65" i="5" s="1"/>
  <c r="K64" i="5"/>
  <c r="K57" i="5"/>
  <c r="K56" i="5"/>
  <c r="K55" i="5"/>
  <c r="K54" i="5"/>
  <c r="K53" i="5"/>
  <c r="K52" i="5"/>
  <c r="K45" i="5"/>
  <c r="K38" i="5"/>
  <c r="K40" i="5" s="1"/>
  <c r="K34" i="5"/>
  <c r="K29" i="5"/>
  <c r="K23" i="5"/>
  <c r="K24" i="5" s="1"/>
  <c r="K17" i="5"/>
  <c r="K18" i="5" s="1"/>
  <c r="K19" i="5" s="1"/>
  <c r="B6" i="5"/>
  <c r="B4" i="5"/>
  <c r="I34" i="3"/>
  <c r="D34" i="3"/>
  <c r="L34" i="3" s="1"/>
  <c r="R33" i="3"/>
  <c r="O33" i="3"/>
  <c r="L33" i="3"/>
  <c r="I33" i="3"/>
  <c r="F33" i="3"/>
  <c r="W29" i="3"/>
  <c r="G29" i="3"/>
  <c r="J29" i="3" s="1"/>
  <c r="M29" i="3" s="1"/>
  <c r="P29" i="3" s="1"/>
  <c r="S29" i="3" s="1"/>
  <c r="W28" i="3"/>
  <c r="G28" i="3"/>
  <c r="J28" i="3" s="1"/>
  <c r="M28" i="3" s="1"/>
  <c r="P28" i="3" s="1"/>
  <c r="S28" i="3" s="1"/>
  <c r="W27" i="3"/>
  <c r="W26" i="3"/>
  <c r="G26" i="3"/>
  <c r="J26" i="3" s="1"/>
  <c r="M26" i="3" s="1"/>
  <c r="P26" i="3" s="1"/>
  <c r="S26" i="3" s="1"/>
  <c r="W25" i="3"/>
  <c r="G25" i="3"/>
  <c r="J25" i="3" s="1"/>
  <c r="M25" i="3" s="1"/>
  <c r="P25" i="3" s="1"/>
  <c r="S25" i="3" s="1"/>
  <c r="B25" i="3"/>
  <c r="W24" i="3"/>
  <c r="G24" i="3"/>
  <c r="J24" i="3" s="1"/>
  <c r="B24" i="3"/>
  <c r="W23" i="3"/>
  <c r="G23" i="3"/>
  <c r="J23" i="3" s="1"/>
  <c r="B23" i="3"/>
  <c r="W22" i="3"/>
  <c r="G22" i="3"/>
  <c r="J22" i="3" s="1"/>
  <c r="B22" i="3"/>
  <c r="W21" i="3"/>
  <c r="G21" i="3"/>
  <c r="J21" i="3" s="1"/>
  <c r="B21" i="3"/>
  <c r="W20" i="3"/>
  <c r="J20" i="3"/>
  <c r="G20" i="3"/>
  <c r="B20" i="3"/>
  <c r="W19" i="3"/>
  <c r="M19" i="3"/>
  <c r="P19" i="3" s="1"/>
  <c r="S19" i="3" s="1"/>
  <c r="B19" i="3"/>
  <c r="W18" i="3"/>
  <c r="G18" i="3"/>
  <c r="J18" i="3" s="1"/>
  <c r="B18" i="3"/>
  <c r="W17" i="3"/>
  <c r="G17" i="3"/>
  <c r="J17" i="3" s="1"/>
  <c r="M17" i="3" s="1"/>
  <c r="B17" i="3"/>
  <c r="W16" i="3"/>
  <c r="J16" i="3"/>
  <c r="M16" i="3" s="1"/>
  <c r="P16" i="3" s="1"/>
  <c r="S16" i="3" s="1"/>
  <c r="G16" i="3"/>
  <c r="B16" i="3"/>
  <c r="W15" i="3"/>
  <c r="J15" i="3"/>
  <c r="M15" i="3" s="1"/>
  <c r="P15" i="3" s="1"/>
  <c r="S15" i="3" s="1"/>
  <c r="G15" i="3"/>
  <c r="B15" i="3"/>
  <c r="B9" i="3"/>
  <c r="B8" i="3"/>
  <c r="B7" i="3"/>
  <c r="B6" i="3"/>
  <c r="C28" i="2"/>
  <c r="B29" i="3" s="1"/>
  <c r="C27" i="2"/>
  <c r="B28" i="3" s="1"/>
  <c r="C26" i="2"/>
  <c r="B27" i="3" s="1"/>
  <c r="C25" i="2"/>
  <c r="B26" i="3" s="1"/>
  <c r="C10" i="2"/>
  <c r="C9" i="2"/>
  <c r="C8" i="2"/>
  <c r="C7" i="2"/>
  <c r="C6" i="2"/>
  <c r="G227" i="1"/>
  <c r="H227" i="1" s="1"/>
  <c r="G221" i="1"/>
  <c r="H221" i="1" s="1"/>
  <c r="G220" i="1"/>
  <c r="H220" i="1" s="1"/>
  <c r="G219" i="1"/>
  <c r="H219" i="1" s="1"/>
  <c r="G216" i="1"/>
  <c r="H216" i="1" s="1"/>
  <c r="H217" i="1" s="1"/>
  <c r="G210" i="1"/>
  <c r="H210" i="1" s="1"/>
  <c r="G209" i="1"/>
  <c r="H209" i="1" s="1"/>
  <c r="G208" i="1"/>
  <c r="H208" i="1" s="1"/>
  <c r="G207" i="1"/>
  <c r="H207" i="1" s="1"/>
  <c r="G204" i="1"/>
  <c r="H204" i="1" s="1"/>
  <c r="G203" i="1"/>
  <c r="H203" i="1" s="1"/>
  <c r="G197" i="1"/>
  <c r="H197" i="1" s="1"/>
  <c r="G196" i="1"/>
  <c r="H196" i="1" s="1"/>
  <c r="G193" i="1"/>
  <c r="H193" i="1" s="1"/>
  <c r="G192" i="1"/>
  <c r="H192" i="1" s="1"/>
  <c r="H194" i="1" s="1"/>
  <c r="H189" i="1"/>
  <c r="H190" i="1" s="1"/>
  <c r="G186" i="1"/>
  <c r="H186" i="1" s="1"/>
  <c r="G185" i="1"/>
  <c r="H185" i="1" s="1"/>
  <c r="G179" i="1"/>
  <c r="G176" i="1"/>
  <c r="H176" i="1" s="1"/>
  <c r="G175" i="1"/>
  <c r="H175" i="1" s="1"/>
  <c r="G172" i="1"/>
  <c r="H172" i="1" s="1"/>
  <c r="G171" i="1"/>
  <c r="H171" i="1" s="1"/>
  <c r="G170" i="1"/>
  <c r="H170" i="1" s="1"/>
  <c r="G169" i="1"/>
  <c r="H169" i="1" s="1"/>
  <c r="G168" i="1"/>
  <c r="H168" i="1" s="1"/>
  <c r="G165" i="1"/>
  <c r="H165" i="1" s="1"/>
  <c r="G164" i="1"/>
  <c r="H164" i="1" s="1"/>
  <c r="G163" i="1"/>
  <c r="H163" i="1" s="1"/>
  <c r="G160" i="1"/>
  <c r="H160" i="1" s="1"/>
  <c r="G159" i="1"/>
  <c r="H159" i="1" s="1"/>
  <c r="G158" i="1"/>
  <c r="H158" i="1" s="1"/>
  <c r="G155" i="1"/>
  <c r="H155" i="1" s="1"/>
  <c r="G154" i="1"/>
  <c r="H154" i="1" s="1"/>
  <c r="G153" i="1"/>
  <c r="H153" i="1" s="1"/>
  <c r="H147" i="1"/>
  <c r="H146" i="1"/>
  <c r="G143" i="1"/>
  <c r="H143" i="1" s="1"/>
  <c r="G142" i="1"/>
  <c r="H142" i="1" s="1"/>
  <c r="G141" i="1"/>
  <c r="H141" i="1" s="1"/>
  <c r="G140" i="1"/>
  <c r="H140" i="1" s="1"/>
  <c r="G134" i="1"/>
  <c r="H134" i="1" s="1"/>
  <c r="G133" i="1"/>
  <c r="H133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H115" i="1"/>
  <c r="H114" i="1"/>
  <c r="G113" i="1"/>
  <c r="H113" i="1" s="1"/>
  <c r="G112" i="1"/>
  <c r="H112" i="1" s="1"/>
  <c r="H111" i="1"/>
  <c r="G110" i="1"/>
  <c r="H110" i="1" s="1"/>
  <c r="H109" i="1"/>
  <c r="G108" i="1"/>
  <c r="H108" i="1" s="1"/>
  <c r="G102" i="1"/>
  <c r="H102" i="1" s="1"/>
  <c r="G101" i="1"/>
  <c r="H101" i="1" s="1"/>
  <c r="G100" i="1"/>
  <c r="H100" i="1" s="1"/>
  <c r="G99" i="1"/>
  <c r="H99" i="1" s="1"/>
  <c r="G93" i="1"/>
  <c r="H93" i="1" s="1"/>
  <c r="G92" i="1"/>
  <c r="H92" i="1" s="1"/>
  <c r="G91" i="1"/>
  <c r="H91" i="1" s="1"/>
  <c r="G88" i="1"/>
  <c r="H88" i="1" s="1"/>
  <c r="G87" i="1"/>
  <c r="H87" i="1" s="1"/>
  <c r="H86" i="1"/>
  <c r="H85" i="1"/>
  <c r="H84" i="1"/>
  <c r="G83" i="1"/>
  <c r="H83" i="1" s="1"/>
  <c r="G82" i="1"/>
  <c r="H82" i="1" s="1"/>
  <c r="G81" i="1"/>
  <c r="H81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3" i="1"/>
  <c r="H63" i="1" s="1"/>
  <c r="H65" i="1" s="1"/>
  <c r="G60" i="1"/>
  <c r="H60" i="1" s="1"/>
  <c r="G59" i="1"/>
  <c r="H59" i="1" s="1"/>
  <c r="G58" i="1"/>
  <c r="H58" i="1" s="1"/>
  <c r="G52" i="1"/>
  <c r="H52" i="1" s="1"/>
  <c r="G51" i="1"/>
  <c r="H51" i="1" s="1"/>
  <c r="G45" i="1"/>
  <c r="H45" i="1" s="1"/>
  <c r="G44" i="1"/>
  <c r="H44" i="1" s="1"/>
  <c r="G43" i="1"/>
  <c r="H43" i="1" s="1"/>
  <c r="G42" i="1"/>
  <c r="H42" i="1" s="1"/>
  <c r="G36" i="1"/>
  <c r="H36" i="1" s="1"/>
  <c r="G35" i="1"/>
  <c r="H35" i="1" s="1"/>
  <c r="G34" i="1"/>
  <c r="H34" i="1" s="1"/>
  <c r="G33" i="1"/>
  <c r="H33" i="1" s="1"/>
  <c r="G32" i="1"/>
  <c r="H32" i="1" s="1"/>
  <c r="G29" i="1"/>
  <c r="H29" i="1" s="1"/>
  <c r="H30" i="1" s="1"/>
  <c r="G23" i="1"/>
  <c r="H23" i="1" s="1"/>
  <c r="G22" i="1"/>
  <c r="H22" i="1" s="1"/>
  <c r="G21" i="1"/>
  <c r="H21" i="1" s="1"/>
  <c r="G18" i="1"/>
  <c r="H18" i="1" s="1"/>
  <c r="H19" i="1" s="1"/>
  <c r="G15" i="1"/>
  <c r="H15" i="1" s="1"/>
  <c r="H14" i="1"/>
  <c r="C11" i="1"/>
  <c r="P23" i="3" l="1"/>
  <c r="S23" i="3" s="1"/>
  <c r="P24" i="3"/>
  <c r="S24" i="3" s="1"/>
  <c r="M24" i="3"/>
  <c r="H148" i="1"/>
  <c r="H135" i="1"/>
  <c r="H166" i="1"/>
  <c r="H177" i="1"/>
  <c r="H198" i="1"/>
  <c r="H211" i="1"/>
  <c r="H205" i="1"/>
  <c r="H161" i="1"/>
  <c r="K370" i="5"/>
  <c r="S22" i="3"/>
  <c r="S21" i="3"/>
  <c r="H187" i="1"/>
  <c r="H199" i="1" s="1"/>
  <c r="H46" i="1"/>
  <c r="H47" i="1" s="1"/>
  <c r="D16" i="2" s="1"/>
  <c r="C17" i="3" s="1"/>
  <c r="H131" i="1"/>
  <c r="H144" i="1"/>
  <c r="H156" i="1"/>
  <c r="H123" i="1"/>
  <c r="H173" i="1"/>
  <c r="H61" i="1"/>
  <c r="H24" i="1"/>
  <c r="H89" i="1"/>
  <c r="H94" i="1"/>
  <c r="H76" i="1"/>
  <c r="H77" i="1" s="1"/>
  <c r="I75" i="1" s="1"/>
  <c r="H37" i="1"/>
  <c r="H38" i="1" s="1"/>
  <c r="I34" i="1" s="1"/>
  <c r="H16" i="1"/>
  <c r="H53" i="1"/>
  <c r="H54" i="1" s="1"/>
  <c r="I52" i="1" s="1"/>
  <c r="H103" i="1"/>
  <c r="H104" i="1" s="1"/>
  <c r="K231" i="5"/>
  <c r="K322" i="5"/>
  <c r="K356" i="5"/>
  <c r="K59" i="5"/>
  <c r="K104" i="5" s="1"/>
  <c r="K240" i="5"/>
  <c r="K204" i="5"/>
  <c r="K179" i="5"/>
  <c r="K193" i="5"/>
  <c r="K130" i="5"/>
  <c r="K139" i="5" s="1"/>
  <c r="K256" i="5"/>
  <c r="K71" i="5"/>
  <c r="K105" i="5" s="1"/>
  <c r="K215" i="5"/>
  <c r="K344" i="5"/>
  <c r="K163" i="5"/>
  <c r="H228" i="1"/>
  <c r="I29" i="1"/>
  <c r="O34" i="3"/>
  <c r="F34" i="3"/>
  <c r="R34" i="3"/>
  <c r="H17" i="3" l="1"/>
  <c r="N17" i="3"/>
  <c r="Q17" i="3"/>
  <c r="H181" i="1"/>
  <c r="H212" i="1"/>
  <c r="H95" i="1"/>
  <c r="I88" i="1" s="1"/>
  <c r="H136" i="1"/>
  <c r="I115" i="1" s="1"/>
  <c r="H25" i="1"/>
  <c r="I24" i="1" s="1"/>
  <c r="I45" i="1"/>
  <c r="E17" i="3"/>
  <c r="I43" i="1"/>
  <c r="K17" i="3"/>
  <c r="I44" i="1"/>
  <c r="I42" i="1"/>
  <c r="I14" i="1"/>
  <c r="I15" i="1"/>
  <c r="H66" i="1"/>
  <c r="I63" i="1" s="1"/>
  <c r="H149" i="1"/>
  <c r="D25" i="2"/>
  <c r="I33" i="1"/>
  <c r="I36" i="1"/>
  <c r="I35" i="1"/>
  <c r="I32" i="1"/>
  <c r="K76" i="5"/>
  <c r="C79" i="5" s="1"/>
  <c r="K79" i="5" s="1"/>
  <c r="K81" i="5" s="1"/>
  <c r="K83" i="5" s="1"/>
  <c r="K106" i="5" s="1"/>
  <c r="D27" i="2"/>
  <c r="I216" i="1"/>
  <c r="I219" i="1"/>
  <c r="I220" i="1"/>
  <c r="I74" i="1"/>
  <c r="D28" i="2"/>
  <c r="I72" i="1"/>
  <c r="D17" i="2"/>
  <c r="C18" i="3" s="1"/>
  <c r="D15" i="2"/>
  <c r="C16" i="3" s="1"/>
  <c r="I73" i="1"/>
  <c r="I51" i="1"/>
  <c r="D19" i="2"/>
  <c r="C20" i="3" s="1"/>
  <c r="I221" i="1"/>
  <c r="I70" i="1"/>
  <c r="I71" i="1"/>
  <c r="I227" i="1"/>
  <c r="N18" i="3" l="1"/>
  <c r="Q18" i="3"/>
  <c r="Q20" i="3"/>
  <c r="N20" i="3"/>
  <c r="N16" i="3"/>
  <c r="Q16" i="3"/>
  <c r="E16" i="3"/>
  <c r="U17" i="3"/>
  <c r="X17" i="3" s="1"/>
  <c r="I82" i="1"/>
  <c r="I83" i="1"/>
  <c r="D20" i="2"/>
  <c r="C21" i="3" s="1"/>
  <c r="I81" i="1"/>
  <c r="I86" i="1"/>
  <c r="I93" i="1"/>
  <c r="I84" i="1"/>
  <c r="I92" i="1"/>
  <c r="I85" i="1"/>
  <c r="I91" i="1"/>
  <c r="I87" i="1"/>
  <c r="H230" i="1"/>
  <c r="I181" i="1" s="1"/>
  <c r="I22" i="1"/>
  <c r="D14" i="2"/>
  <c r="C15" i="3" s="1"/>
  <c r="I23" i="1"/>
  <c r="I21" i="1"/>
  <c r="I146" i="1"/>
  <c r="I147" i="1"/>
  <c r="I129" i="1"/>
  <c r="I113" i="1"/>
  <c r="I192" i="1"/>
  <c r="I60" i="1"/>
  <c r="D18" i="2"/>
  <c r="C19" i="3" s="1"/>
  <c r="I64" i="1"/>
  <c r="I59" i="1"/>
  <c r="I58" i="1"/>
  <c r="I122" i="1"/>
  <c r="D22" i="2"/>
  <c r="C23" i="3" s="1"/>
  <c r="I111" i="1"/>
  <c r="D23" i="2"/>
  <c r="C24" i="3" s="1"/>
  <c r="I130" i="1"/>
  <c r="I116" i="1"/>
  <c r="I142" i="1"/>
  <c r="I110" i="1"/>
  <c r="I141" i="1"/>
  <c r="I117" i="1"/>
  <c r="I118" i="1"/>
  <c r="I134" i="1"/>
  <c r="I127" i="1"/>
  <c r="I140" i="1"/>
  <c r="I120" i="1"/>
  <c r="I119" i="1"/>
  <c r="I126" i="1"/>
  <c r="I112" i="1"/>
  <c r="I133" i="1"/>
  <c r="I125" i="1"/>
  <c r="I143" i="1"/>
  <c r="I108" i="1"/>
  <c r="I121" i="1"/>
  <c r="I109" i="1"/>
  <c r="I128" i="1"/>
  <c r="I114" i="1"/>
  <c r="I186" i="1"/>
  <c r="I193" i="1"/>
  <c r="I197" i="1"/>
  <c r="I196" i="1"/>
  <c r="I185" i="1"/>
  <c r="I189" i="1"/>
  <c r="D26" i="2"/>
  <c r="C27" i="3" s="1"/>
  <c r="I208" i="1"/>
  <c r="I204" i="1"/>
  <c r="I210" i="1"/>
  <c r="I207" i="1"/>
  <c r="I203" i="1"/>
  <c r="I209" i="1"/>
  <c r="D21" i="2"/>
  <c r="C22" i="3" s="1"/>
  <c r="I102" i="1"/>
  <c r="I100" i="1"/>
  <c r="I99" i="1"/>
  <c r="I101" i="1"/>
  <c r="K16" i="3"/>
  <c r="H16" i="3"/>
  <c r="C29" i="3"/>
  <c r="K18" i="3"/>
  <c r="H18" i="3"/>
  <c r="E18" i="3"/>
  <c r="C26" i="3"/>
  <c r="C28" i="3"/>
  <c r="K20" i="3"/>
  <c r="E20" i="3"/>
  <c r="H20" i="3"/>
  <c r="I179" i="1"/>
  <c r="I176" i="1"/>
  <c r="I169" i="1"/>
  <c r="D24" i="2"/>
  <c r="C25" i="3" s="1"/>
  <c r="I165" i="1"/>
  <c r="I159" i="1"/>
  <c r="I168" i="1"/>
  <c r="I153" i="1"/>
  <c r="I154" i="1"/>
  <c r="I158" i="1"/>
  <c r="I172" i="1"/>
  <c r="I171" i="1"/>
  <c r="I160" i="1"/>
  <c r="I170" i="1"/>
  <c r="I155" i="1"/>
  <c r="I175" i="1"/>
  <c r="I163" i="1"/>
  <c r="I164" i="1"/>
  <c r="N19" i="3" l="1"/>
  <c r="Q19" i="3"/>
  <c r="N24" i="3"/>
  <c r="Q24" i="3"/>
  <c r="Q15" i="3"/>
  <c r="N15" i="3"/>
  <c r="Q25" i="3"/>
  <c r="N25" i="3"/>
  <c r="N26" i="3"/>
  <c r="Q26" i="3"/>
  <c r="N27" i="3"/>
  <c r="Q27" i="3"/>
  <c r="N21" i="3"/>
  <c r="Q21" i="3"/>
  <c r="N22" i="3"/>
  <c r="Q22" i="3"/>
  <c r="K23" i="3"/>
  <c r="N23" i="3"/>
  <c r="Q23" i="3"/>
  <c r="Q29" i="3"/>
  <c r="N29" i="3"/>
  <c r="Q28" i="3"/>
  <c r="N28" i="3"/>
  <c r="U20" i="3"/>
  <c r="X20" i="3" s="1"/>
  <c r="H21" i="3"/>
  <c r="U16" i="3"/>
  <c r="X16" i="3" s="1"/>
  <c r="U18" i="3"/>
  <c r="X18" i="3" s="1"/>
  <c r="E21" i="3"/>
  <c r="K21" i="3"/>
  <c r="K19" i="3"/>
  <c r="H19" i="3"/>
  <c r="E19" i="3"/>
  <c r="E24" i="3"/>
  <c r="K24" i="3"/>
  <c r="H24" i="3"/>
  <c r="E23" i="3"/>
  <c r="H23" i="3"/>
  <c r="K26" i="3"/>
  <c r="H26" i="3"/>
  <c r="E26" i="3"/>
  <c r="K27" i="3"/>
  <c r="H27" i="3"/>
  <c r="E27" i="3"/>
  <c r="H15" i="3"/>
  <c r="C30" i="3"/>
  <c r="D29" i="3" s="1"/>
  <c r="E15" i="3"/>
  <c r="K15" i="3"/>
  <c r="K29" i="3"/>
  <c r="H29" i="3"/>
  <c r="E29" i="3"/>
  <c r="D29" i="2"/>
  <c r="K28" i="3"/>
  <c r="E28" i="3"/>
  <c r="H28" i="3"/>
  <c r="I47" i="1"/>
  <c r="I25" i="1"/>
  <c r="I38" i="1"/>
  <c r="I149" i="1"/>
  <c r="I95" i="1"/>
  <c r="I136" i="1"/>
  <c r="I223" i="1"/>
  <c r="I54" i="1"/>
  <c r="I77" i="1"/>
  <c r="I228" i="1"/>
  <c r="I212" i="1"/>
  <c r="I66" i="1"/>
  <c r="I199" i="1"/>
  <c r="K25" i="3"/>
  <c r="E25" i="3"/>
  <c r="H25" i="3"/>
  <c r="K22" i="3"/>
  <c r="E22" i="3"/>
  <c r="H22" i="3"/>
  <c r="U19" i="3" l="1"/>
  <c r="X19" i="3" s="1"/>
  <c r="U27" i="3"/>
  <c r="X27" i="3" s="1"/>
  <c r="U21" i="3"/>
  <c r="X21" i="3" s="1"/>
  <c r="U28" i="3"/>
  <c r="U22" i="3"/>
  <c r="U23" i="3"/>
  <c r="X23" i="3" s="1"/>
  <c r="U26" i="3"/>
  <c r="X26" i="3" s="1"/>
  <c r="U24" i="3"/>
  <c r="X24" i="3" s="1"/>
  <c r="U25" i="3"/>
  <c r="X25" i="3" s="1"/>
  <c r="U29" i="3"/>
  <c r="X29" i="3" s="1"/>
  <c r="U15" i="3"/>
  <c r="X15" i="3" s="1"/>
  <c r="E18" i="2"/>
  <c r="E21" i="2"/>
  <c r="E25" i="2"/>
  <c r="E17" i="2"/>
  <c r="E24" i="2"/>
  <c r="E16" i="2"/>
  <c r="E23" i="2"/>
  <c r="E15" i="2"/>
  <c r="E22" i="2"/>
  <c r="E20" i="2"/>
  <c r="E19" i="2"/>
  <c r="E14" i="2"/>
  <c r="Q30" i="3"/>
  <c r="Q33" i="3" s="1"/>
  <c r="Q34" i="3" s="1"/>
  <c r="D22" i="3"/>
  <c r="X28" i="3"/>
  <c r="H30" i="3"/>
  <c r="C31" i="3"/>
  <c r="D17" i="3"/>
  <c r="D24" i="3"/>
  <c r="D19" i="3"/>
  <c r="D20" i="3"/>
  <c r="D21" i="3"/>
  <c r="D18" i="3"/>
  <c r="D23" i="3"/>
  <c r="D16" i="3"/>
  <c r="D28" i="3"/>
  <c r="E30" i="3"/>
  <c r="F30" i="3" s="1"/>
  <c r="D25" i="3"/>
  <c r="X22" i="3"/>
  <c r="E9" i="2"/>
  <c r="E27" i="2"/>
  <c r="E28" i="2"/>
  <c r="E26" i="2"/>
  <c r="K30" i="3"/>
  <c r="D27" i="3"/>
  <c r="N30" i="3"/>
  <c r="D15" i="3"/>
  <c r="D26" i="3"/>
  <c r="U30" i="3" l="1"/>
  <c r="R30" i="3"/>
  <c r="L30" i="3"/>
  <c r="K33" i="3"/>
  <c r="K34" i="3" s="1"/>
  <c r="O30" i="3"/>
  <c r="N33" i="3"/>
  <c r="N34" i="3" s="1"/>
  <c r="U31" i="3"/>
  <c r="I30" i="3"/>
  <c r="H33" i="3"/>
  <c r="H34" i="3" s="1"/>
  <c r="E33" i="3"/>
  <c r="E31" i="3"/>
  <c r="F31" i="3" s="1"/>
  <c r="V30" i="3" l="1"/>
  <c r="H31" i="3"/>
  <c r="U33" i="3"/>
  <c r="W30" i="3"/>
  <c r="E34" i="3"/>
  <c r="U34" i="3" s="1"/>
  <c r="K31" i="3" l="1"/>
  <c r="I31" i="3"/>
  <c r="U35" i="3"/>
  <c r="N31" i="3" l="1"/>
  <c r="L31" i="3"/>
  <c r="Q31" i="3" l="1"/>
  <c r="R31" i="3" s="1"/>
  <c r="O31" i="3"/>
  <c r="V31" i="3" l="1"/>
</calcChain>
</file>

<file path=xl/comments1.xml><?xml version="1.0" encoding="utf-8"?>
<comments xmlns="http://schemas.openxmlformats.org/spreadsheetml/2006/main">
  <authors>
    <author>Gerob</author>
  </authors>
  <commentList>
    <comment ref="H7" authorId="0" shapeId="0">
      <text>
        <r>
          <rPr>
            <b/>
            <sz val="9"/>
            <rFont val="Tahoma"/>
            <family val="2"/>
          </rPr>
          <t>Gerob:</t>
        </r>
        <r>
          <rPr>
            <sz val="9"/>
            <rFont val="Tahoma"/>
            <family val="2"/>
          </rPr>
          <t xml:space="preserve">
Neste campo deve ser informado o BDI adotado. Exemplo: para BDI 25,05%, digite 1,2505.</t>
        </r>
      </text>
    </comment>
    <comment ref="J14" authorId="0" shapeId="0">
      <text>
        <r>
          <rPr>
            <sz val="9"/>
            <rFont val="Tahoma"/>
            <family val="2"/>
          </rPr>
          <t>Percentual do Item em relação ao custo da etapa/item. Este será usado para acompanhamento da medição durante a execução.</t>
        </r>
      </text>
    </comment>
    <comment ref="J15" authorId="0" shapeId="0">
      <text>
        <r>
          <rPr>
            <sz val="9"/>
            <rFont val="Tahoma"/>
            <family val="2"/>
          </rPr>
          <t>Percentual do Item em relação ao custo da etapa/item. Este será usado para acompanhamento da medição durante a execução.</t>
        </r>
      </text>
    </comment>
    <comment ref="J25" authorId="0" shapeId="0">
      <text>
        <r>
          <rPr>
            <b/>
            <sz val="9"/>
            <rFont val="Tahoma"/>
            <family val="2"/>
          </rPr>
          <t>Gerob:</t>
        </r>
        <r>
          <rPr>
            <sz val="9"/>
            <rFont val="Tahoma"/>
            <family val="2"/>
          </rPr>
          <t xml:space="preserve">
Percentual do Item em relação ao custo total da obra. Este será usado para acompanhamento da medição durante a execução.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8"/>
            <color indexed="8"/>
            <rFont val="Tahoma"/>
            <family val="2"/>
          </rPr>
          <t xml:space="preserve">Prefeitura Municipal de Naviraí:
</t>
        </r>
        <r>
          <rPr>
            <sz val="8"/>
            <color indexed="8"/>
            <rFont val="Tahoma"/>
            <family val="2"/>
          </rPr>
          <t xml:space="preserve">ALÍQUOTA
</t>
        </r>
      </text>
    </comment>
  </commentList>
</comments>
</file>

<file path=xl/sharedStrings.xml><?xml version="1.0" encoding="utf-8"?>
<sst xmlns="http://schemas.openxmlformats.org/spreadsheetml/2006/main" count="1833" uniqueCount="518">
  <si>
    <t>PREFEITURA MUNICIPAL DE NAVIRAÍ</t>
  </si>
  <si>
    <t>ESTADO DE MATO GROSSO DO SUL</t>
  </si>
  <si>
    <t>Gerência de Obras</t>
  </si>
  <si>
    <t>ABRIGO MOTO TAXI</t>
  </si>
  <si>
    <t>Rodrigo Angelo Zanin - Arquiteto CAU A30038-1</t>
  </si>
  <si>
    <t>Custo unitário estimado:</t>
  </si>
  <si>
    <t>R$/m²</t>
  </si>
  <si>
    <t>BDI adotado :</t>
  </si>
  <si>
    <t>m²</t>
  </si>
  <si>
    <t>SINAPI :</t>
  </si>
  <si>
    <t>JUNHO</t>
  </si>
  <si>
    <t>2019</t>
  </si>
  <si>
    <t>Encargos Sociais :</t>
  </si>
  <si>
    <t>93,53%(hora) 53,41%(mês)</t>
  </si>
  <si>
    <t>ITEM</t>
  </si>
  <si>
    <t xml:space="preserve">SERVIÇOS REFERENTES A </t>
  </si>
  <si>
    <t>BDI</t>
  </si>
  <si>
    <t xml:space="preserve"> SERVIÇOS PRELIMINARES</t>
  </si>
  <si>
    <t>1.1</t>
  </si>
  <si>
    <t>Instalações Provisórias</t>
  </si>
  <si>
    <t>Cód. SINAPI</t>
  </si>
  <si>
    <t>UN</t>
  </si>
  <si>
    <t>QUANT.</t>
  </si>
  <si>
    <t>P. SINAPI</t>
  </si>
  <si>
    <t>P. UNIT.</t>
  </si>
  <si>
    <t>TOTAL</t>
  </si>
  <si>
    <t>1.1. 01</t>
  </si>
  <si>
    <t>Placa de obra em chapa de aço galvanizado</t>
  </si>
  <si>
    <t>74209/001</t>
  </si>
  <si>
    <t>do item</t>
  </si>
  <si>
    <t>1.1. 02</t>
  </si>
  <si>
    <t>Tapume de chapa de madeira compensada, e= 6mm, com pintura a cal e reaproveitamento de 2x</t>
  </si>
  <si>
    <t>74220/001</t>
  </si>
  <si>
    <t>Sub total</t>
  </si>
  <si>
    <t>1.2</t>
  </si>
  <si>
    <t>Locação de obra</t>
  </si>
  <si>
    <t>1.2.01</t>
  </si>
  <si>
    <t>Locação convencional de obra, através de gabarito de tabuas corridas pontaletadas, com reaproveitamento de 10 vezes.</t>
  </si>
  <si>
    <t>1.3</t>
  </si>
  <si>
    <t>Serviços de terra</t>
  </si>
  <si>
    <t>1.3. 01</t>
  </si>
  <si>
    <t>Escavação manual de valas rasas até 1m de prof., qualquer terreno, exceto rocha, para fundações rasas - baldrames - solo mole</t>
  </si>
  <si>
    <t>m³</t>
  </si>
  <si>
    <t>1.3. 02</t>
  </si>
  <si>
    <t xml:space="preserve">Regularização e compactação do fundo de valas </t>
  </si>
  <si>
    <t>1.3. 03</t>
  </si>
  <si>
    <t>Reaterro de valas / cavas, compactada a maço, em camadas de até 30 cm.</t>
  </si>
  <si>
    <t>TOTAL DO ITEM</t>
  </si>
  <si>
    <t>da obra</t>
  </si>
  <si>
    <t>INFRA ESTRUTURA</t>
  </si>
  <si>
    <t>2.1</t>
  </si>
  <si>
    <t xml:space="preserve">Estaca a trado - broca </t>
  </si>
  <si>
    <t>2.1. 01</t>
  </si>
  <si>
    <t>Estaca a trado(broca) d=25cm c/concreto fck=15mpa+20kg aço/m3 mold.in-loco</t>
  </si>
  <si>
    <t>m</t>
  </si>
  <si>
    <t>2.2</t>
  </si>
  <si>
    <t>Viga baldrame - bloco</t>
  </si>
  <si>
    <t>2.2. 01</t>
  </si>
  <si>
    <t>Forma tabua p/ concreto em fundação c/ reaproveitamento 10 x.</t>
  </si>
  <si>
    <t>2.2. 02</t>
  </si>
  <si>
    <t>Armação aço ca-50, ø 6,3mm (1/4) a ø12,5mm (1/2) - fornecimento/ corte (perda de 10%) / dobra / colocação  -  ø6,30mm</t>
  </si>
  <si>
    <t>kg</t>
  </si>
  <si>
    <t>2.2. 03</t>
  </si>
  <si>
    <t>Armação de aço ca-60 diam. 3,4 a 6,0mm.- fornecimento / corte (c/perda de 10%) / dobra / colocação  - ø 5,00mm</t>
  </si>
  <si>
    <t>2.2. 04</t>
  </si>
  <si>
    <t>Concreto usinado bombeado fck=20mpa, inclusive lançamento e adensamento</t>
  </si>
  <si>
    <t>2.2. 05</t>
  </si>
  <si>
    <t>Impermeabilização com tinta betuminosa em fundações, baldrames e muros de arrimo, duas demãos</t>
  </si>
  <si>
    <t>SUPRA ESTRUTURA</t>
  </si>
  <si>
    <t>3.1</t>
  </si>
  <si>
    <t>Pilares, Vigas, Vergas e Contra vergas</t>
  </si>
  <si>
    <t>3.1. 01</t>
  </si>
  <si>
    <t>Formas tipo sanduiche com tabuas, 30 aproveitamentos</t>
  </si>
  <si>
    <t>3.1. 02</t>
  </si>
  <si>
    <t>Armação aço CA-50, diam. 6,3 (1/4) à 12,5mm(1/2) -fornecimento/ corte(perda de 10%) / dobra / colocação.</t>
  </si>
  <si>
    <t>Kg</t>
  </si>
  <si>
    <t>3.1. 03</t>
  </si>
  <si>
    <t>Armação de aço ca-60 diam. 3,4 a 6,0mm- fornecimento / corte (c/perda de 10%) / dobra / colocação</t>
  </si>
  <si>
    <t>3.1. 04</t>
  </si>
  <si>
    <t xml:space="preserve">ALVENARIA  </t>
  </si>
  <si>
    <t>4.1</t>
  </si>
  <si>
    <t>Elevação</t>
  </si>
  <si>
    <t>4.1. 01</t>
  </si>
  <si>
    <t>Alvenaria de vedação de blocos cerâmicos furados na horizontal de 9x19x19cm (espessura 9cm) de paredes com área líquida maior ou igual a 6m² com vãos e argamassa de assentamento com preparo em betoneira. af_06/2014_p</t>
  </si>
  <si>
    <t>4.1. 02</t>
  </si>
  <si>
    <t>Alvenaria de vedação de blocos cerâmicos furados na horizontal de 14x9x19cm (espessura 14cm) de paredes com área líquida maior ou igual a 6m² sem vãos e argamassa de assentamento com preparo em betoneira. af_06/2014_p</t>
  </si>
  <si>
    <t>5</t>
  </si>
  <si>
    <t>ESQUADRIAS</t>
  </si>
  <si>
    <t>5.1</t>
  </si>
  <si>
    <t>Portas e Janelas de vidro temperado</t>
  </si>
  <si>
    <t>5.1.1</t>
  </si>
  <si>
    <t>Vidro temperado incolor, espessura 10mm, fornecimento e instalação, inclusive massa para vedação</t>
  </si>
  <si>
    <t>5.1.2</t>
  </si>
  <si>
    <t>5.1.3</t>
  </si>
  <si>
    <t>JOGO DE FERRAGENS CROMADAS PARA PORTA DE VIDRO TEMPERADO, UMA FOLHA COMPOSTO DE DOBRADICAS SUPERIOR E INFERIOR, TRINCO, FECHADURA, CONTRA FE
CHADURA COM CAPUCHINHO SEM MOLA E PUXADOR</t>
  </si>
  <si>
    <t>unid</t>
  </si>
  <si>
    <t>5.2</t>
  </si>
  <si>
    <t>Portas metálicas</t>
  </si>
  <si>
    <t>5.2.1</t>
  </si>
  <si>
    <t>6</t>
  </si>
  <si>
    <t>Cobertura</t>
  </si>
  <si>
    <t>6.1</t>
  </si>
  <si>
    <t>Estrutura para Cobertura</t>
  </si>
  <si>
    <t>6.1.01</t>
  </si>
  <si>
    <t>INSTALAÇÃO DE TESOURA (INTEIRA OU MEIA), EM AÇO, PARA VÃOS MAIORES OU IGUAIS A 3,0 M E MENORES QUE 6,0 M, INCLUSO IÇAMENTO. AF_12/2015</t>
  </si>
  <si>
    <t>TRAMA DE AÇO COMPOSTA POR TERÇAS PARA TELHADOS DE ATÉ 2 ÁGUAS PARA TELHA ONDULADA DE FIBROCIMENTO, METÁLICA, PLÁSTICA OU TERMOACÚSTICA, INCL
USO TRANSPORTE VERTICAL. AF_12/2015</t>
  </si>
  <si>
    <t>6.1.02</t>
  </si>
  <si>
    <t>Cobertura com telha de aço zincado, trapezoidal, e=0,5 mm, incluindo acessórios</t>
  </si>
  <si>
    <t>6.1.03</t>
  </si>
  <si>
    <t>Calha em chapa de aço galvanizado número 24, desenvolvimento de 50 cm</t>
  </si>
  <si>
    <t>6.1.04</t>
  </si>
  <si>
    <t>Rufo em chapa de aço galvanizado número 24, desenvolvimento de 25 cm</t>
  </si>
  <si>
    <t>6.1.05</t>
  </si>
  <si>
    <t>Forro de PVC, largura da régua 10cm com friso macho/femea, inclusive meia-cana e entarugamento com espaçamento de 50cm</t>
  </si>
  <si>
    <t>7</t>
  </si>
  <si>
    <t>INSTALAÇÕES HIDRAÚLICAS</t>
  </si>
  <si>
    <t>7.1</t>
  </si>
  <si>
    <t>Tubulações e Conexões em PVC e Caixa d'água (500 litros)</t>
  </si>
  <si>
    <t>7.1. 01</t>
  </si>
  <si>
    <t>Rasgo em alvenaria para ramais/ distribuição com diâmetros menores ou iguais a 40 mm. Af_05/2015</t>
  </si>
  <si>
    <t>7.1. 02</t>
  </si>
  <si>
    <t>Caixa d´água em polietileno, 500 litros, com acessórios</t>
  </si>
  <si>
    <t>7.1. 03</t>
  </si>
  <si>
    <t>Tubo, PVC, soldável, DN 25mm, instalado em prumada de água fornecimento e instalação. AF_12/2014_P.</t>
  </si>
  <si>
    <t>7.1. 04</t>
  </si>
  <si>
    <t>Tubo, PVC, soldável, DN 32mm, instalado em prumada de água fornecimento e instalação. AF_12/2014_P.</t>
  </si>
  <si>
    <t>7.1. 05</t>
  </si>
  <si>
    <t>Adaptador PVC soldável com flanges e anel para caixa d'água 25mm x ¾"</t>
  </si>
  <si>
    <t>7.1. 06</t>
  </si>
  <si>
    <t>Adaptador PVC com flanges e anel para caixa d'água 32mm x1" – fornecimento e instalação</t>
  </si>
  <si>
    <t>7.1. 07</t>
  </si>
  <si>
    <t>Torneira cromada de mesa,, 1/2" ou 3/4", para lavatório, padrão popular – fornecimento e instalação. AF_12/2013</t>
  </si>
  <si>
    <t>7.1. 08</t>
  </si>
  <si>
    <t>Adaptador PVC soldável com flanges e anel para caixa d'água 50mm x1 ½"</t>
  </si>
  <si>
    <t>7.2</t>
  </si>
  <si>
    <t>Acessórios e Complementos</t>
  </si>
  <si>
    <t>7.2. 01</t>
  </si>
  <si>
    <t>Registro de gaveta 1" com acabamento cromado simples – fornecimento e instalação</t>
  </si>
  <si>
    <t>7.2. 02</t>
  </si>
  <si>
    <t>Torneira de boia real 1" com balão plástico – fornecimento e instalação</t>
  </si>
  <si>
    <t>7.2. 03</t>
  </si>
  <si>
    <t>Engate flexível em plástico branco, 1/2" X 40CM – fornecimento e instalação. AF_12/2013</t>
  </si>
  <si>
    <t>8</t>
  </si>
  <si>
    <t>INSTALAÇÕES DE ÁGUAS PLUVIAIS</t>
  </si>
  <si>
    <t>8.1</t>
  </si>
  <si>
    <t xml:space="preserve">Tubulações e Conexões em PVC </t>
  </si>
  <si>
    <t>8.1.01</t>
  </si>
  <si>
    <t>ESCAVAÇÃO MANUAL DE VALA COM PROFUNDIDADE MENOR OU IGUAL A 1,30 M.</t>
  </si>
  <si>
    <t>8.1.02</t>
  </si>
  <si>
    <t>Tubo PVC, série R, água pluvial, DN 100 mm, fornecido e instalado em  Ramal de encaminhamento. af_12/2014_p</t>
  </si>
  <si>
    <t>8.1.03</t>
  </si>
  <si>
    <t>Caixa de Inspeção 80X80X80cm em Alvenaria – execução</t>
  </si>
  <si>
    <t>Joelho  90 graus, PVC, série normal, esgoto predial, DN 100 mm, junta elástica, fornecido e instalado em ramal de descarga ou ramal de esgoto sanitáio. AF_12/2014</t>
  </si>
  <si>
    <t>9</t>
  </si>
  <si>
    <t>INSTALAÇÕES SANITÁRIAS</t>
  </si>
  <si>
    <t>9.1</t>
  </si>
  <si>
    <t>Escavações, Tubulações e Conexões de PVC</t>
  </si>
  <si>
    <t>9.1.01</t>
  </si>
  <si>
    <t>Escavação manual de valas em terra compacta, prof. de 0 m &lt; H &lt;= 1 m</t>
  </si>
  <si>
    <t>9.1.02</t>
  </si>
  <si>
    <t xml:space="preserve">Tubo PVC, série normal,  esgoto predial, DN 100mm, fornecido e instalado em ramal de descarga ou ramal de esgoto sanitário. AF_12/2014_P </t>
  </si>
  <si>
    <t>9.1.03</t>
  </si>
  <si>
    <t xml:space="preserve">Tubo PVC, série normal,  esgoto predial, DN 50mm, fornecido e instalado em ramal de descarga ou ramal de esgoto sanitário. AF_12/2014_P </t>
  </si>
  <si>
    <t>9.1.04</t>
  </si>
  <si>
    <t xml:space="preserve">Tubo PVC, série normal,  esgoto predial, DN 40mm, fornecido e instalado em ramal de descarga ou ramal de esgoto sanitário. AF_12/2014_P </t>
  </si>
  <si>
    <t>9.1.05</t>
  </si>
  <si>
    <t>Anel de borracha para tubo esgoto predial DN 50 mm (NBR 5688)</t>
  </si>
  <si>
    <t>9.1.06</t>
  </si>
  <si>
    <t>Anel de borracha para tubo esgoto predial DN 100 mm (NBR 5688)</t>
  </si>
  <si>
    <t>9.1.07</t>
  </si>
  <si>
    <t>Caixa sifonada,PVC, DN 100 x 100 x 50mm, junta elástica, fornecimento e instalação em ramal de descarga ou ramal de esgoto sanitário. AF_12/2014 _P</t>
  </si>
  <si>
    <t>9.1.08</t>
  </si>
  <si>
    <t xml:space="preserve">Joelho 45 graus,PVC, serie normal, esgoto predial, DN 100mm, junta elástica, fornecimento e instalação em ramal de descarga ou ramal de esgoto sanitário. AF_12/2014 </t>
  </si>
  <si>
    <t>9.1.09</t>
  </si>
  <si>
    <t xml:space="preserve">Joelho 90 graus,PVC, serie normal, esgoto predial, DN 100mm, junta elástica, fornecimento e instalação em ramal de descarga ou ramal de esgoto sanitário. AF_12/2014 </t>
  </si>
  <si>
    <t>9.1.10</t>
  </si>
  <si>
    <t xml:space="preserve">Joelho 45 graus,PVC, serie normal, esgoto predial, DN 40mm, junta soldável, fornecimento e instalação em ramal de descarga ou ramal de esgoto sanitário. AF_12/2014 </t>
  </si>
  <si>
    <t>9.1.11</t>
  </si>
  <si>
    <t xml:space="preserve">Joelho 90 graus,PVC, serie normal, esgoto predial, DN 40mm, junta soldável, fornecimento e instalação em ramal de descarga ou ramal de esgoto sanitário. AF_12/2014 </t>
  </si>
  <si>
    <t>9.1.12</t>
  </si>
  <si>
    <t xml:space="preserve">Joelho 45 graus,PVC, serie normal, esgoto predial, DN 50mm, junta elástica, fornecimento e instalação em ramal de descarga ou ramal de esgoto sanitário. AF_12/2014 </t>
  </si>
  <si>
    <t>9.1.13</t>
  </si>
  <si>
    <t>Junção PVC 45G NBR 10569 p/ rede colet esg JE BBB DN 100 mm</t>
  </si>
  <si>
    <t>9.1.14</t>
  </si>
  <si>
    <t xml:space="preserve">Luva simples,PVC, serie normal, esgoto predial, DN 50mm, junta elástica, fornecimento e instalação em ramal de descarga ou ramal de esgoto sanitário. AF_12/2014 </t>
  </si>
  <si>
    <t>9.1.15</t>
  </si>
  <si>
    <t xml:space="preserve">Luva simples,PVC, serie normal, esgoto predial, DN 100mm, junta elástica, fornecimento e instalação em ramal de descarga ou ramal de esgoto sanitário. AF_12/2014 </t>
  </si>
  <si>
    <t>9.2</t>
  </si>
  <si>
    <t>9.2.01</t>
  </si>
  <si>
    <t>Caixa sifonada, PVC, DN 150 x 150 x 50mm, junta elástica, fornecida e instalada em ramal de descarga ou em ramal de esgoto sanitário. AF_12/2014_P</t>
  </si>
  <si>
    <t>9.2.02</t>
  </si>
  <si>
    <t>CAIXA DE GORDURA DUPLA, CIRCULAR, EM CONCRETO PRÉ-MOLDADO, DIÂMETRO INTERNO = 0,6 M, ALTURA INTERNA = 0,6 M. AF_05/2018</t>
  </si>
  <si>
    <t>9.2.03</t>
  </si>
  <si>
    <t>CAIXA DE INSPEÇÃO EM CONCRETO PRÉ-MOLDADO DN 60CM COM TAMPA H= 60CM FORNECIMENTO E INSTALACAO</t>
  </si>
  <si>
    <t>74166/001</t>
  </si>
  <si>
    <t>9.2.04</t>
  </si>
  <si>
    <t>Válvula em plástico 1” para pia, tanque ou lavatório, com ou sem ladrão – fornecimento e instalação. AF_12/2013</t>
  </si>
  <si>
    <t>9.2.05</t>
  </si>
  <si>
    <t>9.2.06</t>
  </si>
  <si>
    <t>Sifão do tipo flexível, em PVC 3/4" X 1.1/2" – fornecimento e instalação. AF_12/2013</t>
  </si>
  <si>
    <t>9.3</t>
  </si>
  <si>
    <t>Sistema de Fossa/Sumidouro</t>
  </si>
  <si>
    <t>9.3.01</t>
  </si>
  <si>
    <t>9.3.02</t>
  </si>
  <si>
    <t>10</t>
  </si>
  <si>
    <t>LOUÇAS, METAIS E DIVISÓRIAS</t>
  </si>
  <si>
    <t>10.1</t>
  </si>
  <si>
    <t>Louças e Divisórias</t>
  </si>
  <si>
    <t>10.1.01</t>
  </si>
  <si>
    <t>10.1.04</t>
  </si>
  <si>
    <t>Papeleira de parede em metal cromado sem tampa</t>
  </si>
  <si>
    <t>uind</t>
  </si>
  <si>
    <t>10.1.05</t>
  </si>
  <si>
    <t>SABONETEIRA PLASTICA TIPO DISPENSER PARA SABONETE LIQUIDO COM RESERVATORIO 800 A 1500 ML, INCLUSO FIXAÇÃO. AF_10/2016</t>
  </si>
  <si>
    <t>10.1.06</t>
  </si>
  <si>
    <t>PORTA TOALHA BANHO EM METAL CROMADO, TIPO BARRA, INCLUSO FIXAÇÃO. AF_10/2016</t>
  </si>
  <si>
    <t>10.2</t>
  </si>
  <si>
    <t>Metais</t>
  </si>
  <si>
    <t>10.2.01</t>
  </si>
  <si>
    <t>Válvula de descarga 1.1/2" com registro, acabamento em metal cromado – fornecimento e instalação</t>
  </si>
  <si>
    <t>10.2.02</t>
  </si>
  <si>
    <t xml:space="preserve">Registro de gaveta com canopla 1 ½'', acabamento cromado simples - fornecimento e instalação </t>
  </si>
  <si>
    <t>11</t>
  </si>
  <si>
    <t>INSTALAÇÕES ELÉTRICAS</t>
  </si>
  <si>
    <t>11.1</t>
  </si>
  <si>
    <t>Elétrica - Caixas e Quadros</t>
  </si>
  <si>
    <t>11.1.01</t>
  </si>
  <si>
    <t>Caixa de ferro estampado ou PVC 4x2"</t>
  </si>
  <si>
    <t>pç</t>
  </si>
  <si>
    <t>11.1.02</t>
  </si>
  <si>
    <t>Caixa de PVC octogonal 4x4"</t>
  </si>
  <si>
    <t>11.1.03</t>
  </si>
  <si>
    <t>Quadro de distribuição em termoplástico p/ 6 disjuntores DIN + geral - sem barramento</t>
  </si>
  <si>
    <t>11.2</t>
  </si>
  <si>
    <t>Condutores</t>
  </si>
  <si>
    <t>11.2.01</t>
  </si>
  <si>
    <t xml:space="preserve">Cabo de cobre flexível isolação PVC 450/750V 70ºC 1.5 mm² </t>
  </si>
  <si>
    <t>11.2.02</t>
  </si>
  <si>
    <t xml:space="preserve">Cabo de cobre flexível isolação PVC 450/750V 70ºC 2.5 mm² </t>
  </si>
  <si>
    <t>11.2.03</t>
  </si>
  <si>
    <t xml:space="preserve">Cabo de cobre flexível isolação PVC 450/750V 70ºC 10mm² </t>
  </si>
  <si>
    <t>11.3</t>
  </si>
  <si>
    <t>Dispositivos elétricos de embutir</t>
  </si>
  <si>
    <t>11.3.01</t>
  </si>
  <si>
    <t>INTERRUPTOR SIMPLES (1 MÓDULO), 10A/250V, INCLUINDO SUPORTE E PLACA FORNECIMENTO E INSTALAÇÃO. AF_12/2015</t>
  </si>
  <si>
    <t>11.3.02</t>
  </si>
  <si>
    <t>INTERRUPTOR SIMPLES (2 MÓDULOS), 10A/250V, INCLUINDO SUPORTE E PLACA FORNECIMENTO E INSTALAÇÃO. AF_12/2015</t>
  </si>
  <si>
    <t>11.3.03</t>
  </si>
  <si>
    <t>TOMADA ALTA DE EMBUTIR (1 MÓDULO), 2P+T 10 A, INCLUINDO SUPORTE E PLACA - FORNECIMENTO E INSTALAÇÃO. AF_12/2015</t>
  </si>
  <si>
    <t>11.4</t>
  </si>
  <si>
    <t>Disjuntores</t>
  </si>
  <si>
    <t>11.4.01</t>
  </si>
  <si>
    <t>Disjuntor termomagnético unipolar - DIN - 10 A</t>
  </si>
  <si>
    <t>11.4.02</t>
  </si>
  <si>
    <t>Disjuntor termomagnético bipolar - DIN - 10 A </t>
  </si>
  <si>
    <t>11.4.03</t>
  </si>
  <si>
    <t>Disjuntor termomagnético bipolar - DIN - 25 A </t>
  </si>
  <si>
    <t>11.4.04</t>
  </si>
  <si>
    <t>Disjuntor termomagnético bipolar - DIN - 40 A </t>
  </si>
  <si>
    <t>11.4.05</t>
  </si>
  <si>
    <t>Dispositivo de Proteção contra Sobretensões Transitórias - 175 V - 40 kA</t>
  </si>
  <si>
    <t>11.5</t>
  </si>
  <si>
    <t>Eletrodutos</t>
  </si>
  <si>
    <t>11.5.01</t>
  </si>
  <si>
    <t>ELETRODUTO FLEXÍVEL CORRUGADO, PVC, DN 25 MM (3/4"), PARA CIRCUITOS TERMINAIS, INSTALADO EM LAJE - FORNECIMENTO E INSTALAÇÃO. AF_12/2015</t>
  </si>
  <si>
    <t>11.5.02</t>
  </si>
  <si>
    <t>ELETRODUTO FLEXÍVEL CORRUGADO, PVC, DN 32 MM (1"), PARA CIRCUITOS TERMINAIS, INSTALADO EM LAJE - FORNECIMENTO E INSTALAÇÃO. AF_12/2015</t>
  </si>
  <si>
    <t>11.6</t>
  </si>
  <si>
    <t>Luminárias e lâmpadas</t>
  </si>
  <si>
    <t>11.6.01</t>
  </si>
  <si>
    <t>12</t>
  </si>
  <si>
    <t xml:space="preserve">REVESTIMENTO DE PAREDE </t>
  </si>
  <si>
    <t>12.1</t>
  </si>
  <si>
    <t>Chapisco</t>
  </si>
  <si>
    <t>12.1.01</t>
  </si>
  <si>
    <t>Chapisco aplicado tanto em pilares e vigas de concreto como em alvenarias de paredes internas, com colher de pedreiro. Argamassa traço 1:3 com preparo em betoneira 400l. AF _06/2014</t>
  </si>
  <si>
    <t>12.1.02</t>
  </si>
  <si>
    <t xml:space="preserve">Chapisco aplicado tanto em pilares e vigas de concreto como alvenaria de fachadas com a presença de vãos, com colher de pedreiro. Argamassa traço 1:3  com preparo em betoneira 400l. AF _06/2014 </t>
  </si>
  <si>
    <t>12.2</t>
  </si>
  <si>
    <t>Reboco</t>
  </si>
  <si>
    <t>12.2.01</t>
  </si>
  <si>
    <r>
      <rPr>
        <sz val="8"/>
        <rFont val="Arial"/>
        <family val="2"/>
      </rPr>
      <t>Massa única, para recebimento de pintura, em argamassa traço 1:2:8, preparo mecânico com betoneira 400 l, aplicada manualmente em em faces internas de ambientes com área maior que 10m²</t>
    </r>
    <r>
      <rPr>
        <sz val="8"/>
        <color indexed="8"/>
        <rFont val="Segoe UI"/>
        <family val="2"/>
      </rPr>
      <t>, espessura de 20 mm, com execução de taliscas.. AF_06/2014.</t>
    </r>
  </si>
  <si>
    <t>12.3</t>
  </si>
  <si>
    <t>Emboço</t>
  </si>
  <si>
    <t>12.3.01</t>
  </si>
  <si>
    <r>
      <rPr>
        <sz val="8"/>
        <rFont val="Arial"/>
        <family val="2"/>
      </rPr>
      <t>Emboço para recebimento de cerâmica, em argamassa traço 1:2:8, preparo mecânico com betoneira 400 l, aplicada manualmente em faces internas de ambientes com área entre 5m² e 10m²</t>
    </r>
    <r>
      <rPr>
        <sz val="8"/>
        <rFont val="Segoe UI"/>
        <family val="2"/>
      </rPr>
      <t>, espessura de 20 mm, com execução de taliscas.. AF_06/2014</t>
    </r>
  </si>
  <si>
    <t>12.3.02</t>
  </si>
  <si>
    <t>Emboço ou massa única, em argamassa traço 1:2:8, preparo mecânico com betoneira 400 l, aplicada manualmente em panos de fachada com presença de vãos, espessura 25mm. AF_03/2015</t>
  </si>
  <si>
    <t>12.4</t>
  </si>
  <si>
    <t>Revestimento Cerâmico</t>
  </si>
  <si>
    <t>12.4.01</t>
  </si>
  <si>
    <t>Revestimento cerâmico para paredes internas com placas tipo grês ou semi-grês de dimensões 20x20 cm aplicadas em ambientes de área maior que 5 m² na altura inteira das paredes</t>
  </si>
  <si>
    <t>12.4.02</t>
  </si>
  <si>
    <t>Revestimento cerâmico para paredes externas em pastilhas de porcelana 2,5 x 2,5 cm (placas de 30 x 30 cm), alinhadas a prumo, aplicado em paredes sem vãos. AF_10/2014</t>
  </si>
  <si>
    <t>REVESTIMENTO DE PISO</t>
  </si>
  <si>
    <t>13.1</t>
  </si>
  <si>
    <t>Preparo</t>
  </si>
  <si>
    <t>13.1.01</t>
  </si>
  <si>
    <t>Regularização e compactação manual de terreno</t>
  </si>
  <si>
    <t>13.1.02</t>
  </si>
  <si>
    <t>Aterro interno (edificações) compactado manualmente</t>
  </si>
  <si>
    <t>13.2</t>
  </si>
  <si>
    <t xml:space="preserve">Piso </t>
  </si>
  <si>
    <t>13.2.01</t>
  </si>
  <si>
    <t>EXECUÇÃO DE PASSEIO (CALÇADA) OU PISO DE CONCRETO COM CONCRETO MOLDADO IN LOCO, USINADO, ACABAMENTO CONVENCIONAL, NÃO ARMADO. AF_07/2016</t>
  </si>
  <si>
    <t>13.2.02</t>
  </si>
  <si>
    <t>13.2.03</t>
  </si>
  <si>
    <t>13.2.04</t>
  </si>
  <si>
    <t>Piso podotátil de concreto - direcional e alerta, *40 X 40 X 2,5*cm</t>
  </si>
  <si>
    <t>SOLEIRA EM MÁRMORE, LARGURA 15 CM, ESPESSURA 2,0 CM. AF_06/2018</t>
  </si>
  <si>
    <t>14</t>
  </si>
  <si>
    <t>PINTURA</t>
  </si>
  <si>
    <t>14.1</t>
  </si>
  <si>
    <t xml:space="preserve">Selador e Emassamento </t>
  </si>
  <si>
    <t>14.1.01</t>
  </si>
  <si>
    <t>Aplicação manual de fundo selador acrílico em paredes, uma demão. AF_06/2014</t>
  </si>
  <si>
    <t>14.2</t>
  </si>
  <si>
    <t>Pintura</t>
  </si>
  <si>
    <t>14.2.01</t>
  </si>
  <si>
    <t>Aplicação manual de pintura com tinta látex acrílica em paredes, duas demãos. AF_06/2014</t>
  </si>
  <si>
    <t>14.2.02</t>
  </si>
  <si>
    <t>Pintura em esmalte sintético 02 demãos c/ zarcão sobre esquadrias de ferro</t>
  </si>
  <si>
    <t>73924/001</t>
  </si>
  <si>
    <t>14.2.03</t>
  </si>
  <si>
    <t>Fundo anticorrosivo a base de oxido de ferro (zarcão), uma demão</t>
  </si>
  <si>
    <t>14.2.04</t>
  </si>
  <si>
    <t>15</t>
  </si>
  <si>
    <t>SERVIÇOS COMPLEMENTARES</t>
  </si>
  <si>
    <t>15.1.01</t>
  </si>
  <si>
    <t>Limpeza final da obra</t>
  </si>
  <si>
    <t>9537</t>
  </si>
  <si>
    <t>TOTAL DA OBRA</t>
  </si>
  <si>
    <t>RODRIGO ANGELO ZANIN</t>
  </si>
  <si>
    <t>ANA PAULA KRAMBEK SILVA ROCHA</t>
  </si>
  <si>
    <t>Arquiteto CAU A30038-1 matric. 2819-3</t>
  </si>
  <si>
    <t>Gerente de Obras</t>
  </si>
  <si>
    <t xml:space="preserve">GERÊNCIA DE OBRAS </t>
  </si>
  <si>
    <t>Obra :</t>
  </si>
  <si>
    <t>Local :</t>
  </si>
  <si>
    <t>Resp. Téc. :</t>
  </si>
  <si>
    <t>Data :</t>
  </si>
  <si>
    <t>índice R$ / m²</t>
  </si>
  <si>
    <t>Área :</t>
  </si>
  <si>
    <t>RESUMO DO ORÇAMENTO</t>
  </si>
  <si>
    <t>SERVIÇOS</t>
  </si>
  <si>
    <t>%</t>
  </si>
  <si>
    <t>SERVIÇOS PRELIMINARES</t>
  </si>
  <si>
    <t>COBERTURA</t>
  </si>
  <si>
    <t>INSTALAÇÕES HIDRÁULICAS</t>
  </si>
  <si>
    <t>INSTALAÇÕES DE ÁGUAS PLUVIAS</t>
  </si>
  <si>
    <t>TOTAL SERVIÇOS</t>
  </si>
  <si>
    <t>GERÊNCIA DE OBRAS</t>
  </si>
  <si>
    <t>CRONOGRAMA GERAL DE INVESTIMENTO</t>
  </si>
  <si>
    <t>DESCRIÇÃO DOS SERVIÇOS - TOTAL SERVIÇOS REFERENTES A CONSTRUÇÃO DO C. Conv. IDOSO</t>
  </si>
  <si>
    <t>VALOR DOS SERVIÇOS</t>
  </si>
  <si>
    <t>PESO %</t>
  </si>
  <si>
    <t>SERVIÇOS A EXECUTAR</t>
  </si>
  <si>
    <t>30 DIAS</t>
  </si>
  <si>
    <t>60 DIAS</t>
  </si>
  <si>
    <t>90 DIAS</t>
  </si>
  <si>
    <t>120 DIAS</t>
  </si>
  <si>
    <t>150 DIAS</t>
  </si>
  <si>
    <t>VALOR</t>
  </si>
  <si>
    <t>SIMPL.
%</t>
  </si>
  <si>
    <t>ACUM.
%</t>
  </si>
  <si>
    <t>SUB-TOTAL</t>
  </si>
  <si>
    <t>deve ser igual a 0,0</t>
  </si>
  <si>
    <t>ACUMULADO</t>
  </si>
  <si>
    <t>CONCEDENTE</t>
  </si>
  <si>
    <t>PROPONENTE</t>
  </si>
  <si>
    <t xml:space="preserve">MEMÓRIA DE CÁLCULO </t>
  </si>
  <si>
    <t>INSTALAÇÕES PROVISÓRIAS</t>
  </si>
  <si>
    <t xml:space="preserve"> Placa de obra</t>
  </si>
  <si>
    <t>Quant.</t>
  </si>
  <si>
    <t>un</t>
  </si>
  <si>
    <t>Altura</t>
  </si>
  <si>
    <t>Comp.</t>
  </si>
  <si>
    <t>Total</t>
  </si>
  <si>
    <t>Placa de obra</t>
  </si>
  <si>
    <t>TOTAL PLACA</t>
  </si>
  <si>
    <t xml:space="preserve"> Limpeza do terreno</t>
  </si>
  <si>
    <t>Largura</t>
  </si>
  <si>
    <t xml:space="preserve"> Ligações provisórias de água potável e esgoto sanitário</t>
  </si>
  <si>
    <t xml:space="preserve"> Ligações provisórias de energia elétrica (baixa tensão)</t>
  </si>
  <si>
    <t xml:space="preserve"> Tapume de chapa de madeira compensada e: 6 mm</t>
  </si>
  <si>
    <t>Area</t>
  </si>
  <si>
    <t>Tapume</t>
  </si>
  <si>
    <t xml:space="preserve"> Locação da Obra</t>
  </si>
  <si>
    <t>SERVIÇOS DE TERRA</t>
  </si>
  <si>
    <t>Escavações</t>
  </si>
  <si>
    <t xml:space="preserve">Quantidade </t>
  </si>
  <si>
    <t>Larg.</t>
  </si>
  <si>
    <t>volume</t>
  </si>
  <si>
    <t>BLOCO B1</t>
  </si>
  <si>
    <t>un.</t>
  </si>
  <si>
    <t>VB1</t>
  </si>
  <si>
    <t>VB2</t>
  </si>
  <si>
    <t>VB3</t>
  </si>
  <si>
    <t>VB4</t>
  </si>
  <si>
    <t>VB5</t>
  </si>
  <si>
    <t>TOTAL DE ESCAVAÇÕES</t>
  </si>
  <si>
    <t>Apiloamento</t>
  </si>
  <si>
    <t>área</t>
  </si>
  <si>
    <t>TOTAL DE APILOAMENTO</t>
  </si>
  <si>
    <t>REATERRO</t>
  </si>
  <si>
    <t>Fundações</t>
  </si>
  <si>
    <t>Escavações - volume fundações</t>
  </si>
  <si>
    <t>Volume + 30%</t>
  </si>
  <si>
    <t>TOTAL DE REATERRO</t>
  </si>
  <si>
    <t>INFRA-ESTRUTURA</t>
  </si>
  <si>
    <t>Estaca concreto armado</t>
  </si>
  <si>
    <t>comp.</t>
  </si>
  <si>
    <t>Ø25CM</t>
  </si>
  <si>
    <t>TOTAL DE ESTACA</t>
  </si>
  <si>
    <t>Forma total</t>
  </si>
  <si>
    <t>=</t>
  </si>
  <si>
    <t>TOTAL Armadura CA-50</t>
  </si>
  <si>
    <t>TOTAL Armadura CA-60</t>
  </si>
  <si>
    <t>Concreto total</t>
  </si>
  <si>
    <t>Impermeabilizações</t>
  </si>
  <si>
    <t>TOTAL INFRA ESTRUTURA</t>
  </si>
  <si>
    <t>Reaterro</t>
  </si>
  <si>
    <t>SUPRA-ESTRUTURA</t>
  </si>
  <si>
    <t>TOTAL SUPRA ESTRUTURA</t>
  </si>
  <si>
    <t>ALVENARIA COM TIJOLOS FURADOS, ESPESSURA DE 9cm</t>
  </si>
  <si>
    <t>4.1.1</t>
  </si>
  <si>
    <t>Metragem</t>
  </si>
  <si>
    <t xml:space="preserve">Mureta frontal </t>
  </si>
  <si>
    <t>Mureta da lateral direita e esquerda</t>
  </si>
  <si>
    <t>Área da parede divisória do banheiro e sala</t>
  </si>
  <si>
    <t xml:space="preserve"> Área efetiva das paredes da platibanda </t>
  </si>
  <si>
    <t>ALVENARIA COM TIJOLOS FURADOS, ESPESSURA DE 14cm</t>
  </si>
  <si>
    <t>4.1.2</t>
  </si>
  <si>
    <t>Perímetro</t>
  </si>
  <si>
    <t>Paredes do banheiro exceto a parede divisória com sala</t>
  </si>
  <si>
    <t xml:space="preserve">TOTAL  ÁREA EFETIVA TOTAL DE PAREDES EM ALVENARIA </t>
  </si>
  <si>
    <t>Cobertura com telha de aço zincado, esp. de 0,5 mm</t>
  </si>
  <si>
    <t xml:space="preserve"> Calha em chapa de aço galvanizado n.24, desenvolvimento 50cm</t>
  </si>
  <si>
    <t>Calha do abrigo</t>
  </si>
  <si>
    <t>Calha da cobertura platibanda banheiro</t>
  </si>
  <si>
    <t xml:space="preserve"> Rufo (platibanda)em chapa de aço galvanizado n.24, desenvolvimento 25cm</t>
  </si>
  <si>
    <t>Rufo do abrigo</t>
  </si>
  <si>
    <t>Rufo da cobertura platibanda banheiro</t>
  </si>
  <si>
    <t>Rufo da cobertura - platibanda</t>
  </si>
  <si>
    <t>Forro de PVC, largura da régua 10cm</t>
  </si>
  <si>
    <t>Área interna do abrigo</t>
  </si>
  <si>
    <t>Área externa do abrigo</t>
  </si>
  <si>
    <t>REVESTIMENTO DE PAREDES</t>
  </si>
  <si>
    <t>CHAPISCO EM PAREDES INTERNAS</t>
  </si>
  <si>
    <t>Mureta da lateral direita e esquerda - somado o requadro da mureta</t>
  </si>
  <si>
    <t>Pilares</t>
  </si>
  <si>
    <t>CHAPISCO EM PAREDES EXTERNAS</t>
  </si>
  <si>
    <t>REBOCO EM PAREDES INTERNAS</t>
  </si>
  <si>
    <t>REBOCO EM PAREDES INTERNAS - p/CERÂMICA</t>
  </si>
  <si>
    <t>Paredes do banheiro</t>
  </si>
  <si>
    <t>REBOCO EM PAREDES EXTERNAS - p/ CERÂMICA</t>
  </si>
  <si>
    <t>REBOCO EM PAREDES EXTERNAS</t>
  </si>
  <si>
    <t>7.6</t>
  </si>
  <si>
    <t>REVESTIMENTO CERÂMICO</t>
  </si>
  <si>
    <t>REVESTIMENTO PASTLHA</t>
  </si>
  <si>
    <t>JANELAS</t>
  </si>
  <si>
    <t>VIDRO TEMPERADO</t>
  </si>
  <si>
    <t>altura</t>
  </si>
  <si>
    <t>Fechamento lateral basculante</t>
  </si>
  <si>
    <t>Fechamento lateral fixo</t>
  </si>
  <si>
    <t>Fixo da parte frontal</t>
  </si>
  <si>
    <t>Janela de correr do banheiro</t>
  </si>
  <si>
    <t>PORTAS</t>
  </si>
  <si>
    <t>porta PVT – 0,90 x 2,10</t>
  </si>
  <si>
    <t>PORTAS E JANELAS</t>
  </si>
  <si>
    <t>AÇO</t>
  </si>
  <si>
    <t>P80AC – 0,80 x 2,10</t>
  </si>
  <si>
    <t>SERVIÇOS CONSTRUÇÃO</t>
  </si>
  <si>
    <t>PAVIMENTAÇÃO</t>
  </si>
  <si>
    <t>( largura  x comprimento x quantidade )</t>
  </si>
  <si>
    <t>Área</t>
  </si>
  <si>
    <t>Piso de concreto desempenado</t>
  </si>
  <si>
    <t>.</t>
  </si>
  <si>
    <t>Comprimento</t>
  </si>
  <si>
    <t>Abrigo para moto-táxi</t>
  </si>
  <si>
    <t>Piso  em concreto 20 Mpa usinado</t>
  </si>
  <si>
    <t>Camada em lastro de concreto simples e= 5cm</t>
  </si>
  <si>
    <t>Piso ceramico</t>
  </si>
  <si>
    <t>Soleira de granito cinza polido</t>
  </si>
  <si>
    <t>Porta acesso</t>
  </si>
  <si>
    <t>porta sanitário</t>
  </si>
  <si>
    <t>SELADOR</t>
  </si>
  <si>
    <t xml:space="preserve">Mureta da lateral direita e esquerda </t>
  </si>
  <si>
    <t>PINTURA INTERNA</t>
  </si>
  <si>
    <t>PINTURA EM ESQUADRIAS</t>
  </si>
  <si>
    <t>Total x 2</t>
  </si>
  <si>
    <t xml:space="preserve">  Porta do banheiro – PA – 0,80 x 2,10</t>
  </si>
  <si>
    <t>PINTURA NA ESTRUTURA DA COBERTURA</t>
  </si>
  <si>
    <t>perímetro</t>
  </si>
  <si>
    <t>Platibanda da cobertura</t>
  </si>
  <si>
    <t>Estrutura metálica da cobertura</t>
  </si>
  <si>
    <t>Tesoura</t>
  </si>
  <si>
    <t>Trama de aço ( terças e caibros)</t>
  </si>
  <si>
    <t>6.1.06</t>
  </si>
  <si>
    <t xml:space="preserve"> Área efetiva das paredes da platibanda</t>
  </si>
  <si>
    <t>Fixo - acima da porta</t>
  </si>
  <si>
    <t>Porta Vidro temperado incolor, espessura 10mm</t>
  </si>
  <si>
    <t>PORTA EM AÇO DE ABRIR TIPO VENEZIANA SEM GUARNIÇÃO, 87X210CM, FIXAÇÃO COM PARAFUSOS - FORNECIMENTO E INSTALAÇÃO. AF_08/2015</t>
  </si>
  <si>
    <t>5.2.2</t>
  </si>
  <si>
    <t>FECHADURA DE EMBUTIR PARA PORTA DE BANHEIRO, COMPLETA, ACABAMENTO PADRÃO POPULAR, INCLUSO EXECUÇÃO DE FURO - FORNECIMENTO E INSTALAÇÃO. AF_08/2015</t>
  </si>
  <si>
    <t>espessura</t>
  </si>
  <si>
    <t>Fossa séptica em alvenaria de tijolo maciço dimensões externas  1,90 x 1,10 x 1,40m, 1500 litros, revestida internamente com barra lisa, com tampa em concreto armado com espessura 8cm - GLOSADO SE HOUVER ESGOTO</t>
  </si>
  <si>
    <t>SUMIDOURO RETANGULAR, EM ALVENARIA COM BLOCOS DE CONCRETO, DIMENSÕES INTERNAS: 0,8 X 1,4 X 3,0 M, ÁREA DE INFILTRAÇÃO: 13,2 M² (PARA 5 CONTR
IBUINTES). AF_05/2018 - GLOSADO SE HOUVER ESGOTO</t>
  </si>
  <si>
    <t>8.1.04</t>
  </si>
  <si>
    <t>LUMINÁRIA TIPO PLAFON, DE SOBREPOR, COM 1 LÂMPADA LED - FORNECIMENTO E INSTALAÇÃO. AF_11/2017</t>
  </si>
  <si>
    <t>73965/009</t>
  </si>
  <si>
    <t>VASO SANITARIO SIFONADO CONVENCIONAL COM LOUÇA BRANCA, INCLUSO CONJUNTO DE LIGAÇÃO PARA BACIA SANITÁRIA AJUSTÁVEL - FORNECIMENTO E INSTALAÇÃO. AF_10/2016</t>
  </si>
  <si>
    <t>REVESTIMENTO CERÂMICO PARA PISO COM PLACAS TIPO ESMALTADA EXTRA DE DIMENSÕES 45X45 CM APLICADA EM AMBIENTES DE ÁREA ENTRE 5 M2 E 10 M2. AF_06/2014</t>
  </si>
  <si>
    <t>PINTURA ESMALTE BRILHANTE (2 DEMAOS) SOBRE SUPERFICIE METALICA, INCLUSIVE PROTECAO COM ZARCAO (1 DEMAO)</t>
  </si>
  <si>
    <t>Não desonerado</t>
  </si>
  <si>
    <t>Á construir m² :</t>
  </si>
  <si>
    <t>R. Téc. :</t>
  </si>
  <si>
    <t xml:space="preserve">Av. Jateí-entre Rua Acácias e Rua Gardênia (Rodoviária).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</si>
</sst>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R$ &quot;* #,##0.00_-;&quot;-R$ &quot;* #,##0.00_-;_-&quot;R$ &quot;* \-??_-;_-@_-"/>
    <numFmt numFmtId="165" formatCode="_(* #,##0.00_);_(* \(#,##0.00\);_(* \-??_);_(@_)"/>
    <numFmt numFmtId="166" formatCode="* #,##0.00\ ;* \(#,##0.00\);* \-#\ ;@\ "/>
    <numFmt numFmtId="167" formatCode="&quot; R$ &quot;* #,##0.00\ ;&quot;-R$ &quot;* #,##0.00\ ;&quot; R$ &quot;* \-#\ ;@\ "/>
    <numFmt numFmtId="168" formatCode="&quot; R$&quot;* #,##0.00\ ;&quot; R$&quot;* \(#,##0.00\);&quot; R$&quot;* \-#\ ;@\ "/>
    <numFmt numFmtId="169" formatCode="_(&quot;R$&quot;* #,##0.00_);_(&quot;R$&quot;* \(#,##0.00\);_(&quot;R$&quot;* &quot;-&quot;??_);_(@_)"/>
    <numFmt numFmtId="170" formatCode="0.000"/>
    <numFmt numFmtId="171" formatCode="0.0000"/>
    <numFmt numFmtId="172" formatCode="mm/yy"/>
    <numFmt numFmtId="173" formatCode="* #,##0.00\ ;\-* #,##0.00\ ;* \-#\ ;@\ "/>
    <numFmt numFmtId="174" formatCode="#,##0.000"/>
    <numFmt numFmtId="175" formatCode="&quot;R$ &quot;#,##0.00"/>
  </numFmts>
  <fonts count="81">
    <font>
      <sz val="10"/>
      <name val="Arial"/>
      <charset val="134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Helvetica Narrow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4.5"/>
      <name val="Arial"/>
      <family val="2"/>
    </font>
    <font>
      <u/>
      <sz val="10"/>
      <name val="Arial"/>
      <family val="2"/>
    </font>
    <font>
      <b/>
      <sz val="9"/>
      <name val="Helvetica Narrow"/>
      <family val="2"/>
    </font>
    <font>
      <sz val="9"/>
      <color indexed="22"/>
      <name val="Helvetica Narrow"/>
      <family val="2"/>
    </font>
    <font>
      <sz val="10"/>
      <name val="Helvetica Narrow"/>
      <family val="2"/>
    </font>
    <font>
      <b/>
      <sz val="9"/>
      <color indexed="9"/>
      <name val="Helvetica Narrow"/>
      <family val="2"/>
    </font>
    <font>
      <sz val="9"/>
      <color indexed="9"/>
      <name val="Helvetica Narrow"/>
      <family val="2"/>
    </font>
    <font>
      <sz val="8"/>
      <name val="Helvetica Narrow"/>
      <family val="2"/>
    </font>
    <font>
      <b/>
      <sz val="10"/>
      <name val="Helvetica Narrow"/>
      <family val="2"/>
    </font>
    <font>
      <sz val="5.5"/>
      <name val="Helvetica Narrow"/>
      <family val="2"/>
    </font>
    <font>
      <b/>
      <sz val="8"/>
      <name val="Helvetica Narrow"/>
      <family val="2"/>
    </font>
    <font>
      <sz val="7"/>
      <name val="Helvetica Narrow"/>
      <family val="2"/>
    </font>
    <font>
      <sz val="4.5"/>
      <name val="Helvetica Narrow"/>
      <family val="2"/>
    </font>
    <font>
      <sz val="7.5"/>
      <name val="Helvetica Narrow"/>
      <family val="2"/>
    </font>
    <font>
      <b/>
      <sz val="7.5"/>
      <name val="Helvetica Narrow"/>
      <family val="2"/>
    </font>
    <font>
      <sz val="6.5"/>
      <name val="Helvetica Narrow"/>
      <family val="2"/>
    </font>
    <font>
      <b/>
      <sz val="8.5"/>
      <name val="Helvetica Narrow"/>
      <family val="2"/>
    </font>
    <font>
      <sz val="6"/>
      <name val="Helvetica Narrow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55"/>
      <name val="Arial"/>
      <family val="2"/>
    </font>
    <font>
      <b/>
      <sz val="12"/>
      <name val="Arial"/>
      <family val="2"/>
    </font>
    <font>
      <b/>
      <sz val="14"/>
      <name val="Helvetica Narrow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8"/>
      <color indexed="63"/>
      <name val="Calibri"/>
      <family val="2"/>
    </font>
    <font>
      <sz val="8"/>
      <color indexed="17"/>
      <name val="Arial"/>
      <family val="2"/>
    </font>
    <font>
      <sz val="8"/>
      <color indexed="55"/>
      <name val="Arial"/>
      <family val="2"/>
    </font>
    <font>
      <b/>
      <sz val="9"/>
      <color indexed="55"/>
      <name val="Arial"/>
      <family val="2"/>
    </font>
    <font>
      <sz val="10"/>
      <color indexed="55"/>
      <name val="Times New Roman"/>
      <family val="1"/>
    </font>
    <font>
      <sz val="11"/>
      <name val="Arial"/>
      <family val="2"/>
    </font>
    <font>
      <b/>
      <sz val="9"/>
      <color indexed="55"/>
      <name val="Times New Roman"/>
      <family val="1"/>
    </font>
    <font>
      <sz val="6"/>
      <color indexed="22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b/>
      <sz val="10"/>
      <color indexed="58"/>
      <name val="Tahoma"/>
      <family val="2"/>
    </font>
    <font>
      <sz val="9"/>
      <color indexed="58"/>
      <name val="Arial"/>
      <family val="2"/>
    </font>
    <font>
      <sz val="7"/>
      <color indexed="58"/>
      <name val="Arial"/>
      <family val="2"/>
    </font>
    <font>
      <sz val="9"/>
      <color indexed="58"/>
      <name val="Tahoma"/>
      <family val="2"/>
    </font>
    <font>
      <sz val="7"/>
      <color indexed="58"/>
      <name val="Tahoma"/>
      <family val="2"/>
    </font>
    <font>
      <sz val="8"/>
      <color indexed="58"/>
      <name val="Tahoma"/>
      <family val="2"/>
    </font>
    <font>
      <b/>
      <sz val="10"/>
      <name val="Calibri"/>
      <family val="2"/>
    </font>
    <font>
      <b/>
      <sz val="8"/>
      <color theme="0" tint="-0.34998626667073579"/>
      <name val="Calibri"/>
      <family val="2"/>
    </font>
    <font>
      <b/>
      <sz val="8"/>
      <color theme="0" tint="-4.9989318521683403E-2"/>
      <name val="Calibri"/>
      <family val="2"/>
    </font>
    <font>
      <b/>
      <sz val="7"/>
      <name val="Arial"/>
      <family val="2"/>
    </font>
    <font>
      <sz val="6"/>
      <color indexed="63"/>
      <name val="Arial"/>
      <family val="2"/>
    </font>
    <font>
      <sz val="6"/>
      <color indexed="17"/>
      <name val="Arial"/>
      <family val="2"/>
    </font>
    <font>
      <sz val="6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 Narrow"/>
      <family val="2"/>
    </font>
    <font>
      <sz val="9"/>
      <name val="Arial Narrow"/>
      <family val="2"/>
    </font>
    <font>
      <sz val="5.5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theme="6" tint="0.79992065187536243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</fills>
  <borders count="140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/>
      <top style="hair">
        <color indexed="2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3"/>
      </right>
      <top style="thin">
        <color indexed="6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/>
      <right style="thin">
        <color indexed="8"/>
      </right>
      <top style="thin">
        <color indexed="63"/>
      </top>
      <bottom style="hair">
        <color indexed="23"/>
      </bottom>
      <diagonal/>
    </border>
    <border>
      <left/>
      <right style="thin">
        <color indexed="8"/>
      </right>
      <top style="hair">
        <color indexed="23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/>
      <top style="hair">
        <color indexed="23"/>
      </top>
      <bottom style="hair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/>
      <right/>
      <top style="hair">
        <color indexed="63"/>
      </top>
      <bottom style="medium">
        <color indexed="63"/>
      </bottom>
      <diagonal/>
    </border>
    <border>
      <left/>
      <right style="thin">
        <color indexed="63"/>
      </right>
      <top style="hair">
        <color indexed="23"/>
      </top>
      <bottom style="hair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63"/>
      </right>
      <top style="medium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hair">
        <color indexed="63"/>
      </bottom>
      <diagonal/>
    </border>
    <border>
      <left/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 style="thin">
        <color auto="1"/>
      </left>
      <right/>
      <top/>
      <bottom style="hair">
        <color theme="1" tint="0.14990691854609822"/>
      </bottom>
      <diagonal/>
    </border>
    <border>
      <left/>
      <right/>
      <top/>
      <bottom style="hair">
        <color theme="1" tint="0.14990691854609822"/>
      </bottom>
      <diagonal/>
    </border>
    <border>
      <left/>
      <right/>
      <top style="hair">
        <color indexed="23"/>
      </top>
      <bottom style="hair">
        <color theme="1" tint="0.149906918546098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hair">
        <color indexed="23"/>
      </top>
      <bottom style="hair">
        <color theme="1" tint="0.14990691854609822"/>
      </bottom>
      <diagonal/>
    </border>
    <border>
      <left/>
      <right style="thin">
        <color indexed="23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hair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indexed="23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8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theme="1" tint="0.49998474074526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theme="1" tint="0.499984740745262"/>
      </left>
      <right/>
      <top/>
      <bottom style="hair">
        <color indexed="23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23"/>
      </bottom>
      <diagonal/>
    </border>
    <border>
      <left/>
      <right style="thin">
        <color theme="1" tint="0.499984740745262"/>
      </right>
      <top style="hair">
        <color indexed="2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23"/>
      </left>
      <right/>
      <top style="thin">
        <color indexed="8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theme="1" tint="0.499984740745262"/>
      </right>
      <top style="hair">
        <color indexed="23"/>
      </top>
      <bottom style="hair">
        <color indexed="23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indexed="8"/>
      </left>
      <right/>
      <top style="thin">
        <color indexed="8"/>
      </top>
      <bottom style="thin">
        <color theme="1" tint="0.499984740745262"/>
      </bottom>
      <diagonal/>
    </border>
    <border>
      <left/>
      <right/>
      <top style="thin">
        <color indexed="8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3"/>
      </top>
      <bottom/>
      <diagonal/>
    </border>
    <border>
      <left/>
      <right style="thin">
        <color indexed="23"/>
      </right>
      <top style="thin">
        <color indexed="8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  <diagonal/>
    </border>
    <border diagonalUp="1"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  <diagonal style="dotted">
        <color indexed="63"/>
      </diagonal>
    </border>
    <border diagonalUp="1"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  <diagonal style="dotted">
        <color indexed="63"/>
      </diagonal>
    </border>
    <border>
      <left style="thin">
        <color indexed="63"/>
      </left>
      <right style="thin">
        <color indexed="23"/>
      </right>
      <top style="thin">
        <color indexed="6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dotted">
        <color indexed="23"/>
      </bottom>
      <diagonal/>
    </border>
    <border>
      <left style="thin">
        <color indexed="63"/>
      </left>
      <right style="thin">
        <color indexed="23"/>
      </right>
      <top style="dotted">
        <color indexed="2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hair">
        <color theme="1" tint="0.499984740745262"/>
      </bottom>
      <diagonal/>
    </border>
    <border>
      <left/>
      <right/>
      <top style="thin">
        <color auto="1"/>
      </top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hair">
        <color theme="1" tint="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</borders>
  <cellStyleXfs count="20">
    <xf numFmtId="0" fontId="0" fillId="0" borderId="0"/>
    <xf numFmtId="166" fontId="69" fillId="0" borderId="0" applyFill="0" applyBorder="0" applyAlignment="0" applyProtection="0"/>
    <xf numFmtId="9" fontId="69" fillId="0" borderId="0" applyFill="0" applyBorder="0" applyAlignment="0" applyProtection="0"/>
    <xf numFmtId="165" fontId="64" fillId="0" borderId="0" applyBorder="0" applyProtection="0"/>
    <xf numFmtId="0" fontId="65" fillId="0" borderId="0"/>
    <xf numFmtId="167" fontId="69" fillId="0" borderId="0" applyFill="0" applyBorder="0" applyAlignment="0" applyProtection="0"/>
    <xf numFmtId="164" fontId="69" fillId="0" borderId="0" applyFill="0" applyBorder="0" applyAlignment="0" applyProtection="0"/>
    <xf numFmtId="0" fontId="69" fillId="0" borderId="0"/>
    <xf numFmtId="164" fontId="69" fillId="0" borderId="0" applyFill="0" applyBorder="0" applyAlignment="0" applyProtection="0"/>
    <xf numFmtId="169" fontId="69" fillId="0" borderId="0" applyFont="0" applyFill="0" applyBorder="0" applyAlignment="0" applyProtection="0"/>
    <xf numFmtId="167" fontId="69" fillId="0" borderId="0" applyFill="0" applyBorder="0" applyAlignment="0" applyProtection="0"/>
    <xf numFmtId="168" fontId="69" fillId="0" borderId="0" applyFill="0" applyBorder="0" applyAlignment="0" applyProtection="0"/>
    <xf numFmtId="49" fontId="25" fillId="0" borderId="42">
      <alignment horizontal="right"/>
    </xf>
    <xf numFmtId="166" fontId="69" fillId="0" borderId="0" applyFill="0" applyBorder="0" applyAlignment="0" applyProtection="0"/>
    <xf numFmtId="0" fontId="65" fillId="0" borderId="0"/>
    <xf numFmtId="0" fontId="69" fillId="0" borderId="0"/>
    <xf numFmtId="0" fontId="69" fillId="0" borderId="0"/>
    <xf numFmtId="9" fontId="69" fillId="0" borderId="0" applyFill="0" applyBorder="0" applyAlignment="0" applyProtection="0"/>
    <xf numFmtId="0" fontId="66" fillId="0" borderId="0" applyNumberFormat="0" applyFill="0" applyBorder="0" applyAlignment="0" applyProtection="0"/>
    <xf numFmtId="165" fontId="69" fillId="0" borderId="0" applyFill="0" applyBorder="0" applyAlignment="0" applyProtection="0"/>
  </cellStyleXfs>
  <cellXfs count="801">
    <xf numFmtId="0" fontId="0" fillId="0" borderId="0" xfId="0"/>
    <xf numFmtId="0" fontId="0" fillId="0" borderId="0" xfId="0" applyFill="1" applyBorder="1"/>
    <xf numFmtId="0" fontId="1" fillId="0" borderId="0" xfId="0" applyFont="1"/>
    <xf numFmtId="0" fontId="69" fillId="0" borderId="0" xfId="7"/>
    <xf numFmtId="0" fontId="69" fillId="0" borderId="0" xfId="7" applyFill="1" applyBorder="1"/>
    <xf numFmtId="0" fontId="1" fillId="0" borderId="0" xfId="7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4" fillId="0" borderId="0" xfId="0" applyNumberFormat="1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7" applyFont="1" applyBorder="1"/>
    <xf numFmtId="0" fontId="0" fillId="0" borderId="0" xfId="0" applyFont="1" applyFill="1" applyBorder="1"/>
    <xf numFmtId="0" fontId="9" fillId="0" borderId="0" xfId="0" applyFont="1"/>
    <xf numFmtId="0" fontId="69" fillId="0" borderId="0" xfId="7" applyBorder="1"/>
    <xf numFmtId="0" fontId="10" fillId="0" borderId="0" xfId="0" applyFont="1" applyFill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7" applyFill="1" applyBorder="1" applyAlignment="1">
      <alignment vertical="center"/>
    </xf>
    <xf numFmtId="0" fontId="12" fillId="0" borderId="0" xfId="7" applyFont="1"/>
    <xf numFmtId="0" fontId="69" fillId="0" borderId="0" xfId="7" applyAlignment="1"/>
    <xf numFmtId="0" fontId="2" fillId="0" borderId="0" xfId="7" applyFont="1" applyBorder="1" applyAlignment="1" applyProtection="1">
      <alignment horizontal="center"/>
      <protection locked="0"/>
    </xf>
    <xf numFmtId="0" fontId="2" fillId="0" borderId="0" xfId="7" applyFont="1" applyBorder="1" applyAlignment="1" applyProtection="1">
      <alignment horizontal="center" vertical="center"/>
      <protection locked="0"/>
    </xf>
    <xf numFmtId="0" fontId="2" fillId="0" borderId="0" xfId="7" applyFont="1" applyBorder="1" applyAlignment="1" applyProtection="1">
      <alignment vertical="center"/>
      <protection locked="0"/>
    </xf>
    <xf numFmtId="0" fontId="5" fillId="0" borderId="0" xfId="7" applyFont="1" applyFill="1" applyBorder="1" applyAlignment="1">
      <alignment vertical="center"/>
    </xf>
    <xf numFmtId="0" fontId="0" fillId="0" borderId="0" xfId="7" applyFont="1" applyAlignment="1">
      <alignment horizontal="left"/>
    </xf>
    <xf numFmtId="14" fontId="5" fillId="0" borderId="0" xfId="7" applyNumberFormat="1" applyFont="1" applyFill="1" applyBorder="1" applyAlignment="1">
      <alignment horizontal="left" vertical="center"/>
    </xf>
    <xf numFmtId="0" fontId="14" fillId="0" borderId="0" xfId="7" applyFont="1" applyFill="1" applyBorder="1" applyAlignment="1" applyProtection="1">
      <alignment vertical="center"/>
      <protection locked="0"/>
    </xf>
    <xf numFmtId="2" fontId="5" fillId="0" borderId="0" xfId="7" applyNumberFormat="1" applyFont="1" applyAlignment="1"/>
    <xf numFmtId="0" fontId="14" fillId="0" borderId="0" xfId="7" applyFont="1" applyFill="1" applyBorder="1" applyAlignment="1" applyProtection="1">
      <alignment horizontal="left" vertical="center"/>
      <protection locked="0"/>
    </xf>
    <xf numFmtId="0" fontId="15" fillId="0" borderId="0" xfId="7" applyFont="1" applyAlignment="1"/>
    <xf numFmtId="0" fontId="15" fillId="0" borderId="0" xfId="7" applyFont="1"/>
    <xf numFmtId="0" fontId="15" fillId="0" borderId="0" xfId="7" applyFont="1" applyAlignment="1">
      <alignment horizontal="left"/>
    </xf>
    <xf numFmtId="0" fontId="16" fillId="4" borderId="0" xfId="0" applyFont="1" applyFill="1" applyBorder="1" applyAlignment="1"/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/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5" borderId="0" xfId="0" applyFont="1" applyFill="1" applyBorder="1" applyAlignment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/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9" fillId="0" borderId="0" xfId="0" applyFont="1" applyBorder="1"/>
    <xf numFmtId="49" fontId="20" fillId="0" borderId="5" xfId="0" applyNumberFormat="1" applyFont="1" applyFill="1" applyBorder="1" applyAlignment="1">
      <alignment horizontal="left"/>
    </xf>
    <xf numFmtId="49" fontId="20" fillId="0" borderId="6" xfId="0" applyNumberFormat="1" applyFont="1" applyFill="1" applyBorder="1" applyAlignment="1">
      <alignment horizontal="left" wrapText="1"/>
    </xf>
    <xf numFmtId="170" fontId="20" fillId="0" borderId="7" xfId="0" applyNumberFormat="1" applyFont="1" applyFill="1" applyBorder="1" applyAlignment="1">
      <alignment horizontal="center"/>
    </xf>
    <xf numFmtId="170" fontId="20" fillId="0" borderId="7" xfId="0" applyNumberFormat="1" applyFont="1" applyFill="1" applyBorder="1" applyAlignment="1">
      <alignment horizontal="left"/>
    </xf>
    <xf numFmtId="2" fontId="20" fillId="0" borderId="7" xfId="0" applyNumberFormat="1" applyFont="1" applyFill="1" applyBorder="1" applyAlignment="1">
      <alignment horizontal="center"/>
    </xf>
    <xf numFmtId="0" fontId="20" fillId="0" borderId="7" xfId="0" applyFont="1" applyFill="1" applyBorder="1" applyAlignment="1"/>
    <xf numFmtId="49" fontId="18" fillId="0" borderId="8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wrapText="1"/>
    </xf>
    <xf numFmtId="1" fontId="18" fillId="0" borderId="9" xfId="0" applyNumberFormat="1" applyFont="1" applyFill="1" applyBorder="1" applyAlignment="1">
      <alignment horizontal="right"/>
    </xf>
    <xf numFmtId="170" fontId="18" fillId="0" borderId="9" xfId="0" applyNumberFormat="1" applyFont="1" applyFill="1" applyBorder="1" applyAlignment="1">
      <alignment horizontal="left"/>
    </xf>
    <xf numFmtId="2" fontId="18" fillId="0" borderId="9" xfId="0" applyNumberFormat="1" applyFont="1" applyFill="1" applyBorder="1" applyAlignment="1">
      <alignment horizontal="right"/>
    </xf>
    <xf numFmtId="0" fontId="18" fillId="0" borderId="9" xfId="0" applyFont="1" applyFill="1" applyBorder="1" applyAlignment="1"/>
    <xf numFmtId="49" fontId="18" fillId="0" borderId="10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49" fontId="18" fillId="0" borderId="12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/>
    <xf numFmtId="49" fontId="18" fillId="0" borderId="14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" fontId="18" fillId="0" borderId="16" xfId="0" applyNumberFormat="1" applyFont="1" applyFill="1" applyBorder="1" applyAlignment="1">
      <alignment horizontal="right"/>
    </xf>
    <xf numFmtId="170" fontId="18" fillId="0" borderId="16" xfId="0" applyNumberFormat="1" applyFont="1" applyFill="1" applyBorder="1" applyAlignment="1">
      <alignment horizontal="left"/>
    </xf>
    <xf numFmtId="2" fontId="18" fillId="0" borderId="16" xfId="0" applyNumberFormat="1" applyFont="1" applyFill="1" applyBorder="1" applyAlignment="1">
      <alignment horizontal="right"/>
    </xf>
    <xf numFmtId="0" fontId="18" fillId="0" borderId="16" xfId="0" applyFont="1" applyFill="1" applyBorder="1" applyAlignment="1"/>
    <xf numFmtId="171" fontId="5" fillId="6" borderId="12" xfId="0" applyNumberFormat="1" applyFont="1" applyFill="1" applyBorder="1"/>
    <xf numFmtId="0" fontId="18" fillId="6" borderId="14" xfId="0" applyFont="1" applyFill="1" applyBorder="1" applyAlignment="1">
      <alignment horizontal="left"/>
    </xf>
    <xf numFmtId="0" fontId="18" fillId="6" borderId="14" xfId="0" applyFont="1" applyFill="1" applyBorder="1" applyAlignment="1"/>
    <xf numFmtId="170" fontId="18" fillId="0" borderId="16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 wrapText="1"/>
    </xf>
    <xf numFmtId="170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left"/>
    </xf>
    <xf numFmtId="2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/>
    <xf numFmtId="49" fontId="21" fillId="0" borderId="0" xfId="7" applyNumberFormat="1" applyFont="1" applyFill="1" applyBorder="1" applyAlignment="1">
      <alignment horizontal="left"/>
    </xf>
    <xf numFmtId="49" fontId="21" fillId="0" borderId="0" xfId="7" applyNumberFormat="1" applyFont="1" applyFill="1" applyBorder="1" applyAlignment="1">
      <alignment horizontal="left" wrapText="1"/>
    </xf>
    <xf numFmtId="0" fontId="19" fillId="0" borderId="0" xfId="7" applyFont="1" applyFill="1" applyBorder="1" applyAlignment="1">
      <alignment horizontal="left" wrapText="1"/>
    </xf>
    <xf numFmtId="0" fontId="15" fillId="0" borderId="0" xfId="7" applyFont="1" applyFill="1" applyBorder="1" applyAlignment="1">
      <alignment horizontal="left" wrapText="1"/>
    </xf>
    <xf numFmtId="170" fontId="18" fillId="0" borderId="0" xfId="7" applyNumberFormat="1" applyFont="1" applyFill="1" applyBorder="1" applyAlignment="1">
      <alignment horizontal="center"/>
    </xf>
    <xf numFmtId="0" fontId="22" fillId="0" borderId="0" xfId="7" applyFont="1" applyFill="1" applyBorder="1" applyAlignment="1"/>
    <xf numFmtId="0" fontId="10" fillId="0" borderId="0" xfId="0" applyFont="1" applyFill="1" applyBorder="1"/>
    <xf numFmtId="49" fontId="19" fillId="0" borderId="0" xfId="0" applyNumberFormat="1" applyFont="1" applyFill="1" applyBorder="1" applyAlignment="1"/>
    <xf numFmtId="49" fontId="19" fillId="0" borderId="0" xfId="0" applyNumberFormat="1" applyFont="1" applyFill="1" applyBorder="1"/>
    <xf numFmtId="170" fontId="19" fillId="0" borderId="0" xfId="0" applyNumberFormat="1" applyFont="1" applyFill="1" applyBorder="1"/>
    <xf numFmtId="2" fontId="15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170" fontId="1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49" fontId="23" fillId="0" borderId="5" xfId="0" applyNumberFormat="1" applyFont="1" applyFill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righ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170" fontId="23" fillId="0" borderId="6" xfId="0" applyNumberFormat="1" applyFont="1" applyFill="1" applyBorder="1" applyAlignment="1">
      <alignment horizontal="right" vertical="center"/>
    </xf>
    <xf numFmtId="170" fontId="23" fillId="0" borderId="6" xfId="0" applyNumberFormat="1" applyFont="1" applyFill="1" applyBorder="1" applyAlignment="1">
      <alignment horizontal="left" vertical="center"/>
    </xf>
    <xf numFmtId="2" fontId="23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170" fontId="26" fillId="0" borderId="20" xfId="0" applyNumberFormat="1" applyFont="1" applyFill="1" applyBorder="1" applyAlignment="1">
      <alignment horizontal="left"/>
    </xf>
    <xf numFmtId="2" fontId="24" fillId="0" borderId="20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6" fillId="0" borderId="20" xfId="0" applyFont="1" applyFill="1" applyBorder="1" applyAlignment="1"/>
    <xf numFmtId="170" fontId="24" fillId="0" borderId="20" xfId="0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5" fillId="5" borderId="0" xfId="0" applyFont="1" applyFill="1" applyBorder="1" applyAlignment="1"/>
    <xf numFmtId="0" fontId="19" fillId="0" borderId="8" xfId="0" applyFont="1" applyFill="1" applyBorder="1" applyAlignment="1"/>
    <xf numFmtId="0" fontId="19" fillId="0" borderId="0" xfId="0" applyFont="1" applyFill="1" applyBorder="1" applyAlignment="1">
      <alignment wrapText="1"/>
    </xf>
    <xf numFmtId="170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5" fillId="0" borderId="0" xfId="7" applyFont="1"/>
    <xf numFmtId="0" fontId="5" fillId="0" borderId="0" xfId="7" applyFont="1" applyAlignment="1">
      <alignment horizontal="left"/>
    </xf>
    <xf numFmtId="0" fontId="16" fillId="4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0" fontId="20" fillId="0" borderId="7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18" fillId="0" borderId="24" xfId="0" applyNumberFormat="1" applyFont="1" applyFill="1" applyBorder="1" applyAlignment="1"/>
    <xf numFmtId="2" fontId="18" fillId="0" borderId="13" xfId="0" applyNumberFormat="1" applyFont="1" applyFill="1" applyBorder="1" applyAlignment="1">
      <alignment horizontal="right"/>
    </xf>
    <xf numFmtId="49" fontId="18" fillId="0" borderId="25" xfId="0" applyNumberFormat="1" applyFont="1" applyFill="1" applyBorder="1" applyAlignment="1">
      <alignment horizontal="right"/>
    </xf>
    <xf numFmtId="2" fontId="5" fillId="6" borderId="26" xfId="0" applyNumberFormat="1" applyFont="1" applyFill="1" applyBorder="1"/>
    <xf numFmtId="0" fontId="18" fillId="6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right"/>
    </xf>
    <xf numFmtId="0" fontId="18" fillId="6" borderId="24" xfId="0" applyFont="1" applyFill="1" applyBorder="1" applyAlignment="1">
      <alignment horizontal="left"/>
    </xf>
    <xf numFmtId="2" fontId="5" fillId="6" borderId="13" xfId="0" applyNumberFormat="1" applyFont="1" applyFill="1" applyBorder="1"/>
    <xf numFmtId="0" fontId="18" fillId="6" borderId="25" xfId="0" applyFont="1" applyFill="1" applyBorder="1" applyAlignment="1">
      <alignment horizontal="left"/>
    </xf>
    <xf numFmtId="170" fontId="20" fillId="0" borderId="30" xfId="0" applyNumberFormat="1" applyFont="1" applyFill="1" applyBorder="1" applyAlignment="1"/>
    <xf numFmtId="170" fontId="18" fillId="0" borderId="31" xfId="0" applyNumberFormat="1" applyFont="1" applyFill="1" applyBorder="1" applyAlignment="1"/>
    <xf numFmtId="0" fontId="20" fillId="0" borderId="9" xfId="0" applyFont="1" applyFill="1" applyBorder="1" applyAlignment="1">
      <alignment horizontal="left"/>
    </xf>
    <xf numFmtId="2" fontId="20" fillId="0" borderId="9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0" fontId="0" fillId="0" borderId="0" xfId="0" applyFont="1"/>
    <xf numFmtId="2" fontId="13" fillId="0" borderId="0" xfId="7" applyNumberFormat="1" applyFont="1" applyFill="1" applyBorder="1" applyAlignment="1">
      <alignment horizontal="right"/>
    </xf>
    <xf numFmtId="0" fontId="22" fillId="0" borderId="0" xfId="7" applyFont="1" applyFill="1" applyBorder="1" applyAlignment="1">
      <alignment horizontal="left"/>
    </xf>
    <xf numFmtId="0" fontId="18" fillId="0" borderId="0" xfId="7" applyFont="1" applyFill="1" applyBorder="1" applyAlignment="1">
      <alignment horizontal="left"/>
    </xf>
    <xf numFmtId="0" fontId="25" fillId="0" borderId="0" xfId="0" applyFont="1" applyFill="1"/>
    <xf numFmtId="0" fontId="15" fillId="0" borderId="0" xfId="0" applyFont="1" applyFill="1" applyBorder="1"/>
    <xf numFmtId="0" fontId="10" fillId="0" borderId="0" xfId="0" applyFont="1"/>
    <xf numFmtId="0" fontId="18" fillId="0" borderId="0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170" fontId="24" fillId="0" borderId="20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13" fillId="5" borderId="0" xfId="0" applyNumberFormat="1" applyFont="1" applyFill="1" applyBorder="1" applyAlignment="1"/>
    <xf numFmtId="0" fontId="21" fillId="5" borderId="0" xfId="0" applyFont="1" applyFill="1" applyBorder="1" applyAlignment="1"/>
    <xf numFmtId="0" fontId="15" fillId="0" borderId="28" xfId="0" applyFont="1" applyFill="1" applyBorder="1" applyAlignment="1">
      <alignment wrapText="1"/>
    </xf>
    <xf numFmtId="49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right"/>
    </xf>
    <xf numFmtId="2" fontId="24" fillId="0" borderId="36" xfId="0" applyNumberFormat="1" applyFont="1" applyFill="1" applyBorder="1" applyAlignment="1">
      <alignment horizontal="right"/>
    </xf>
    <xf numFmtId="170" fontId="24" fillId="0" borderId="36" xfId="0" applyNumberFormat="1" applyFont="1" applyFill="1" applyBorder="1" applyAlignment="1">
      <alignment horizontal="left"/>
    </xf>
    <xf numFmtId="0" fontId="24" fillId="0" borderId="36" xfId="0" applyFont="1" applyFill="1" applyBorder="1" applyAlignment="1"/>
    <xf numFmtId="49" fontId="19" fillId="0" borderId="37" xfId="0" applyNumberFormat="1" applyFont="1" applyFill="1" applyBorder="1" applyAlignment="1">
      <alignment horizontal="left"/>
    </xf>
    <xf numFmtId="49" fontId="23" fillId="0" borderId="38" xfId="0" applyNumberFormat="1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righ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170" fontId="23" fillId="0" borderId="9" xfId="0" applyNumberFormat="1" applyFont="1" applyFill="1" applyBorder="1" applyAlignment="1">
      <alignment horizontal="right" vertical="center"/>
    </xf>
    <xf numFmtId="170" fontId="23" fillId="0" borderId="9" xfId="0" applyNumberFormat="1" applyFont="1" applyFill="1" applyBorder="1" applyAlignment="1">
      <alignment horizontal="left" vertical="center"/>
    </xf>
    <xf numFmtId="2" fontId="23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170" fontId="24" fillId="0" borderId="36" xfId="0" applyNumberFormat="1" applyFont="1" applyFill="1" applyBorder="1" applyAlignment="1"/>
    <xf numFmtId="0" fontId="27" fillId="5" borderId="0" xfId="0" applyFont="1" applyFill="1" applyBorder="1" applyAlignment="1"/>
    <xf numFmtId="0" fontId="9" fillId="0" borderId="0" xfId="0" applyFont="1" applyBorder="1" applyAlignment="1">
      <alignment vertical="center"/>
    </xf>
    <xf numFmtId="49" fontId="24" fillId="0" borderId="39" xfId="7" applyNumberFormat="1" applyFont="1" applyFill="1" applyBorder="1" applyAlignment="1">
      <alignment horizontal="right"/>
    </xf>
    <xf numFmtId="170" fontId="22" fillId="0" borderId="9" xfId="0" applyNumberFormat="1" applyFont="1" applyFill="1" applyBorder="1" applyAlignment="1"/>
    <xf numFmtId="170" fontId="22" fillId="0" borderId="9" xfId="0" applyNumberFormat="1" applyFont="1" applyFill="1" applyBorder="1" applyAlignment="1">
      <alignment horizontal="left"/>
    </xf>
    <xf numFmtId="170" fontId="18" fillId="0" borderId="9" xfId="7" applyNumberFormat="1" applyFont="1" applyFill="1" applyBorder="1" applyAlignment="1">
      <alignment horizontal="right"/>
    </xf>
    <xf numFmtId="0" fontId="22" fillId="0" borderId="9" xfId="0" applyFont="1" applyFill="1" applyBorder="1" applyAlignment="1"/>
    <xf numFmtId="49" fontId="3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/>
    </xf>
    <xf numFmtId="170" fontId="29" fillId="0" borderId="0" xfId="0" applyNumberFormat="1" applyFont="1" applyFill="1" applyBorder="1"/>
    <xf numFmtId="0" fontId="30" fillId="0" borderId="0" xfId="0" applyFont="1" applyFill="1" applyBorder="1" applyAlignment="1">
      <alignment horizontal="left"/>
    </xf>
    <xf numFmtId="2" fontId="29" fillId="0" borderId="0" xfId="0" applyNumberFormat="1" applyFont="1" applyFill="1" applyBorder="1"/>
    <xf numFmtId="0" fontId="30" fillId="0" borderId="0" xfId="0" applyFont="1" applyFill="1" applyBorder="1" applyAlignment="1"/>
    <xf numFmtId="49" fontId="6" fillId="0" borderId="40" xfId="14" applyNumberFormat="1" applyFont="1" applyFill="1" applyBorder="1" applyAlignment="1">
      <alignment horizontal="left" wrapText="1"/>
    </xf>
    <xf numFmtId="49" fontId="18" fillId="0" borderId="41" xfId="0" applyNumberFormat="1" applyFont="1" applyFill="1" applyBorder="1" applyAlignment="1">
      <alignment horizontal="left"/>
    </xf>
    <xf numFmtId="170" fontId="3" fillId="0" borderId="41" xfId="14" applyNumberFormat="1" applyFont="1" applyFill="1" applyBorder="1" applyAlignment="1">
      <alignment horizontal="right"/>
    </xf>
    <xf numFmtId="0" fontId="3" fillId="0" borderId="41" xfId="14" applyFont="1" applyFill="1" applyBorder="1" applyAlignment="1">
      <alignment horizontal="left"/>
    </xf>
    <xf numFmtId="2" fontId="3" fillId="0" borderId="41" xfId="14" applyNumberFormat="1" applyFont="1" applyFill="1" applyBorder="1" applyAlignment="1">
      <alignment horizontal="right"/>
    </xf>
    <xf numFmtId="0" fontId="3" fillId="0" borderId="41" xfId="14" applyFont="1" applyFill="1" applyBorder="1" applyAlignment="1"/>
    <xf numFmtId="49" fontId="6" fillId="0" borderId="42" xfId="14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left"/>
    </xf>
    <xf numFmtId="170" fontId="6" fillId="0" borderId="20" xfId="14" applyNumberFormat="1" applyFont="1" applyFill="1" applyBorder="1"/>
    <xf numFmtId="49" fontId="3" fillId="0" borderId="20" xfId="14" applyNumberFormat="1" applyFont="1" applyFill="1" applyBorder="1" applyAlignment="1">
      <alignment horizontal="left"/>
    </xf>
    <xf numFmtId="2" fontId="3" fillId="0" borderId="20" xfId="14" applyNumberFormat="1" applyFont="1" applyFill="1" applyBorder="1" applyAlignment="1">
      <alignment horizontal="right"/>
    </xf>
    <xf numFmtId="0" fontId="3" fillId="0" borderId="20" xfId="14" applyFont="1" applyFill="1" applyBorder="1" applyAlignment="1"/>
    <xf numFmtId="49" fontId="3" fillId="0" borderId="20" xfId="14" applyNumberFormat="1" applyFont="1" applyFill="1" applyBorder="1" applyAlignment="1"/>
    <xf numFmtId="0" fontId="11" fillId="0" borderId="0" xfId="0" applyFont="1" applyBorder="1" applyAlignment="1">
      <alignment vertical="center"/>
    </xf>
    <xf numFmtId="49" fontId="6" fillId="0" borderId="43" xfId="14" applyNumberFormat="1" applyFont="1" applyFill="1" applyBorder="1" applyAlignment="1">
      <alignment horizontal="right"/>
    </xf>
    <xf numFmtId="49" fontId="18" fillId="0" borderId="44" xfId="0" applyNumberFormat="1" applyFont="1" applyFill="1" applyBorder="1" applyAlignment="1">
      <alignment horizontal="left"/>
    </xf>
    <xf numFmtId="170" fontId="6" fillId="0" borderId="44" xfId="14" applyNumberFormat="1" applyFont="1" applyFill="1" applyBorder="1"/>
    <xf numFmtId="49" fontId="3" fillId="0" borderId="44" xfId="14" applyNumberFormat="1" applyFont="1" applyFill="1" applyBorder="1" applyAlignment="1">
      <alignment horizontal="left"/>
    </xf>
    <xf numFmtId="2" fontId="3" fillId="0" borderId="44" xfId="14" applyNumberFormat="1" applyFont="1" applyFill="1" applyBorder="1" applyAlignment="1">
      <alignment horizontal="right"/>
    </xf>
    <xf numFmtId="0" fontId="3" fillId="0" borderId="44" xfId="14" applyFont="1" applyFill="1" applyBorder="1" applyAlignment="1"/>
    <xf numFmtId="49" fontId="8" fillId="0" borderId="40" xfId="14" applyNumberFormat="1" applyFont="1" applyFill="1" applyBorder="1" applyAlignment="1">
      <alignment horizontal="left" wrapText="1"/>
    </xf>
    <xf numFmtId="49" fontId="28" fillId="0" borderId="41" xfId="0" applyNumberFormat="1" applyFont="1" applyFill="1" applyBorder="1" applyAlignment="1">
      <alignment horizontal="left"/>
    </xf>
    <xf numFmtId="170" fontId="4" fillId="0" borderId="41" xfId="14" applyNumberFormat="1" applyFont="1" applyFill="1" applyBorder="1" applyAlignment="1">
      <alignment horizontal="right"/>
    </xf>
    <xf numFmtId="0" fontId="4" fillId="0" borderId="41" xfId="14" applyFont="1" applyFill="1" applyBorder="1" applyAlignment="1">
      <alignment horizontal="left"/>
    </xf>
    <xf numFmtId="2" fontId="4" fillId="0" borderId="41" xfId="14" applyNumberFormat="1" applyFont="1" applyFill="1" applyBorder="1" applyAlignment="1">
      <alignment horizontal="right"/>
    </xf>
    <xf numFmtId="0" fontId="4" fillId="0" borderId="41" xfId="14" applyFont="1" applyFill="1" applyBorder="1" applyAlignment="1"/>
    <xf numFmtId="49" fontId="2" fillId="0" borderId="42" xfId="14" applyNumberFormat="1" applyFont="1" applyFill="1" applyBorder="1" applyAlignment="1">
      <alignment horizontal="right"/>
    </xf>
    <xf numFmtId="49" fontId="28" fillId="0" borderId="20" xfId="0" applyNumberFormat="1" applyFont="1" applyFill="1" applyBorder="1" applyAlignment="1">
      <alignment horizontal="left"/>
    </xf>
    <xf numFmtId="170" fontId="2" fillId="0" borderId="20" xfId="14" applyNumberFormat="1" applyFont="1" applyFill="1" applyBorder="1"/>
    <xf numFmtId="49" fontId="1" fillId="0" borderId="20" xfId="14" applyNumberFormat="1" applyFont="1" applyFill="1" applyBorder="1" applyAlignment="1">
      <alignment horizontal="left"/>
    </xf>
    <xf numFmtId="49" fontId="2" fillId="0" borderId="43" xfId="14" applyNumberFormat="1" applyFont="1" applyFill="1" applyBorder="1" applyAlignment="1">
      <alignment horizontal="right"/>
    </xf>
    <xf numFmtId="49" fontId="28" fillId="0" borderId="44" xfId="0" applyNumberFormat="1" applyFont="1" applyFill="1" applyBorder="1" applyAlignment="1">
      <alignment horizontal="left"/>
    </xf>
    <xf numFmtId="170" fontId="2" fillId="0" borderId="44" xfId="14" applyNumberFormat="1" applyFont="1" applyFill="1" applyBorder="1"/>
    <xf numFmtId="49" fontId="1" fillId="0" borderId="44" xfId="14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170" fontId="1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/>
    <xf numFmtId="171" fontId="5" fillId="0" borderId="0" xfId="0" applyNumberFormat="1" applyFont="1" applyFill="1" applyBorder="1"/>
    <xf numFmtId="0" fontId="9" fillId="0" borderId="0" xfId="0" applyFont="1" applyAlignment="1">
      <alignment vertical="center"/>
    </xf>
    <xf numFmtId="0" fontId="24" fillId="0" borderId="36" xfId="0" applyFont="1" applyFill="1" applyBorder="1" applyAlignment="1">
      <alignment horizontal="left"/>
    </xf>
    <xf numFmtId="170" fontId="24" fillId="0" borderId="36" xfId="0" applyNumberFormat="1" applyFont="1" applyFill="1" applyBorder="1" applyAlignment="1">
      <alignment horizontal="right"/>
    </xf>
    <xf numFmtId="0" fontId="24" fillId="0" borderId="4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2" fontId="18" fillId="0" borderId="48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" fillId="0" borderId="41" xfId="14" applyFont="1" applyFill="1" applyBorder="1" applyAlignment="1">
      <alignment horizontal="right"/>
    </xf>
    <xf numFmtId="0" fontId="3" fillId="0" borderId="49" xfId="14" applyFont="1" applyFill="1" applyBorder="1" applyAlignment="1">
      <alignment horizontal="right"/>
    </xf>
    <xf numFmtId="2" fontId="3" fillId="0" borderId="20" xfId="14" applyNumberFormat="1" applyFont="1" applyFill="1" applyBorder="1"/>
    <xf numFmtId="0" fontId="3" fillId="0" borderId="20" xfId="14" applyFont="1" applyFill="1" applyBorder="1" applyAlignment="1">
      <alignment horizontal="left"/>
    </xf>
    <xf numFmtId="2" fontId="6" fillId="0" borderId="20" xfId="14" applyNumberFormat="1" applyFont="1" applyFill="1" applyBorder="1"/>
    <xf numFmtId="49" fontId="3" fillId="0" borderId="50" xfId="14" applyNumberFormat="1" applyFont="1" applyFill="1" applyBorder="1" applyAlignment="1">
      <alignment horizontal="left"/>
    </xf>
    <xf numFmtId="2" fontId="3" fillId="0" borderId="44" xfId="14" applyNumberFormat="1" applyFont="1" applyFill="1" applyBorder="1"/>
    <xf numFmtId="0" fontId="3" fillId="0" borderId="44" xfId="14" applyFont="1" applyFill="1" applyBorder="1" applyAlignment="1">
      <alignment horizontal="left"/>
    </xf>
    <xf numFmtId="2" fontId="6" fillId="0" borderId="44" xfId="14" applyNumberFormat="1" applyFont="1" applyFill="1" applyBorder="1"/>
    <xf numFmtId="49" fontId="3" fillId="0" borderId="51" xfId="14" applyNumberFormat="1" applyFont="1" applyFill="1" applyBorder="1" applyAlignment="1">
      <alignment horizontal="left"/>
    </xf>
    <xf numFmtId="0" fontId="4" fillId="0" borderId="41" xfId="14" applyFont="1" applyFill="1" applyBorder="1" applyAlignment="1">
      <alignment horizontal="right"/>
    </xf>
    <xf numFmtId="0" fontId="4" fillId="0" borderId="49" xfId="14" applyFont="1" applyFill="1" applyBorder="1" applyAlignment="1">
      <alignment horizontal="right"/>
    </xf>
    <xf numFmtId="2" fontId="1" fillId="0" borderId="20" xfId="14" applyNumberFormat="1" applyFont="1" applyFill="1" applyBorder="1"/>
    <xf numFmtId="0" fontId="1" fillId="0" borderId="20" xfId="14" applyFont="1" applyFill="1" applyBorder="1" applyAlignment="1">
      <alignment horizontal="left"/>
    </xf>
    <xf numFmtId="2" fontId="2" fillId="0" borderId="20" xfId="14" applyNumberFormat="1" applyFont="1" applyFill="1" applyBorder="1"/>
    <xf numFmtId="49" fontId="1" fillId="0" borderId="50" xfId="14" applyNumberFormat="1" applyFont="1" applyFill="1" applyBorder="1" applyAlignment="1">
      <alignment horizontal="left"/>
    </xf>
    <xf numFmtId="2" fontId="1" fillId="0" borderId="44" xfId="14" applyNumberFormat="1" applyFont="1" applyFill="1" applyBorder="1"/>
    <xf numFmtId="0" fontId="1" fillId="0" borderId="44" xfId="14" applyFont="1" applyFill="1" applyBorder="1" applyAlignment="1">
      <alignment horizontal="left"/>
    </xf>
    <xf numFmtId="2" fontId="2" fillId="0" borderId="44" xfId="14" applyNumberFormat="1" applyFont="1" applyFill="1" applyBorder="1"/>
    <xf numFmtId="49" fontId="1" fillId="0" borderId="51" xfId="1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2" fillId="0" borderId="0" xfId="7" applyFont="1" applyBorder="1"/>
    <xf numFmtId="2" fontId="5" fillId="6" borderId="52" xfId="0" applyNumberFormat="1" applyFont="1" applyFill="1" applyBorder="1" applyAlignment="1"/>
    <xf numFmtId="2" fontId="5" fillId="6" borderId="53" xfId="0" applyNumberFormat="1" applyFont="1" applyFill="1" applyBorder="1" applyAlignment="1"/>
    <xf numFmtId="0" fontId="1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2" fontId="5" fillId="6" borderId="27" xfId="0" applyNumberFormat="1" applyFont="1" applyFill="1" applyBorder="1" applyAlignment="1"/>
    <xf numFmtId="2" fontId="5" fillId="6" borderId="52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 vertical="center"/>
    </xf>
    <xf numFmtId="49" fontId="20" fillId="0" borderId="66" xfId="0" applyNumberFormat="1" applyFont="1" applyFill="1" applyBorder="1" applyAlignment="1">
      <alignment horizontal="left"/>
    </xf>
    <xf numFmtId="49" fontId="20" fillId="0" borderId="67" xfId="0" applyNumberFormat="1" applyFont="1" applyFill="1" applyBorder="1" applyAlignment="1">
      <alignment horizontal="left" wrapText="1"/>
    </xf>
    <xf numFmtId="170" fontId="20" fillId="0" borderId="68" xfId="0" applyNumberFormat="1" applyFont="1" applyFill="1" applyBorder="1" applyAlignment="1">
      <alignment horizontal="center"/>
    </xf>
    <xf numFmtId="170" fontId="20" fillId="0" borderId="68" xfId="0" applyNumberFormat="1" applyFont="1" applyFill="1" applyBorder="1" applyAlignment="1">
      <alignment horizontal="left"/>
    </xf>
    <xf numFmtId="2" fontId="20" fillId="0" borderId="68" xfId="0" applyNumberFormat="1" applyFont="1" applyFill="1" applyBorder="1" applyAlignment="1">
      <alignment horizontal="center"/>
    </xf>
    <xf numFmtId="0" fontId="20" fillId="0" borderId="68" xfId="0" applyFont="1" applyFill="1" applyBorder="1" applyAlignment="1"/>
    <xf numFmtId="49" fontId="18" fillId="0" borderId="69" xfId="0" applyNumberFormat="1" applyFont="1" applyFill="1" applyBorder="1" applyAlignment="1">
      <alignment horizontal="right"/>
    </xf>
    <xf numFmtId="49" fontId="19" fillId="0" borderId="69" xfId="0" applyNumberFormat="1" applyFont="1" applyFill="1" applyBorder="1" applyAlignment="1">
      <alignment horizontal="center"/>
    </xf>
    <xf numFmtId="49" fontId="18" fillId="0" borderId="70" xfId="0" applyNumberFormat="1" applyFont="1" applyFill="1" applyBorder="1" applyAlignment="1">
      <alignment horizontal="right"/>
    </xf>
    <xf numFmtId="49" fontId="18" fillId="0" borderId="71" xfId="0" applyNumberFormat="1" applyFont="1" applyFill="1" applyBorder="1" applyAlignment="1">
      <alignment horizontal="right"/>
    </xf>
    <xf numFmtId="49" fontId="18" fillId="0" borderId="72" xfId="0" applyNumberFormat="1" applyFont="1" applyFill="1" applyBorder="1" applyAlignment="1">
      <alignment horizontal="right"/>
    </xf>
    <xf numFmtId="49" fontId="18" fillId="0" borderId="74" xfId="0" applyNumberFormat="1" applyFont="1" applyFill="1" applyBorder="1" applyAlignment="1">
      <alignment horizontal="right"/>
    </xf>
    <xf numFmtId="49" fontId="18" fillId="0" borderId="75" xfId="0" applyNumberFormat="1" applyFont="1" applyFill="1" applyBorder="1" applyAlignment="1">
      <alignment horizontal="right"/>
    </xf>
    <xf numFmtId="49" fontId="18" fillId="0" borderId="76" xfId="0" applyNumberFormat="1" applyFont="1" applyFill="1" applyBorder="1" applyAlignment="1">
      <alignment horizontal="right"/>
    </xf>
    <xf numFmtId="49" fontId="31" fillId="3" borderId="78" xfId="0" applyNumberFormat="1" applyFont="1" applyFill="1" applyBorder="1" applyAlignment="1">
      <alignment horizontal="left"/>
    </xf>
    <xf numFmtId="49" fontId="31" fillId="3" borderId="79" xfId="0" applyNumberFormat="1" applyFont="1" applyFill="1" applyBorder="1" applyAlignment="1">
      <alignment horizontal="left"/>
    </xf>
    <xf numFmtId="2" fontId="31" fillId="3" borderId="79" xfId="0" applyNumberFormat="1" applyFont="1" applyFill="1" applyBorder="1"/>
    <xf numFmtId="170" fontId="31" fillId="3" borderId="79" xfId="0" applyNumberFormat="1" applyFont="1" applyFill="1" applyBorder="1" applyAlignment="1">
      <alignment horizontal="right"/>
    </xf>
    <xf numFmtId="2" fontId="31" fillId="3" borderId="79" xfId="0" applyNumberFormat="1" applyFont="1" applyFill="1" applyBorder="1" applyAlignment="1">
      <alignment horizontal="right"/>
    </xf>
    <xf numFmtId="49" fontId="31" fillId="3" borderId="79" xfId="0" applyNumberFormat="1" applyFont="1" applyFill="1" applyBorder="1" applyAlignment="1">
      <alignment horizontal="right"/>
    </xf>
    <xf numFmtId="49" fontId="15" fillId="0" borderId="0" xfId="7" applyNumberFormat="1" applyFont="1" applyFill="1" applyBorder="1" applyAlignment="1">
      <alignment horizontal="right"/>
    </xf>
    <xf numFmtId="170" fontId="15" fillId="0" borderId="0" xfId="7" applyNumberFormat="1" applyFont="1" applyFill="1" applyBorder="1" applyAlignment="1">
      <alignment horizontal="right"/>
    </xf>
    <xf numFmtId="0" fontId="15" fillId="0" borderId="0" xfId="7" applyFont="1" applyFill="1" applyBorder="1" applyAlignment="1"/>
    <xf numFmtId="2" fontId="5" fillId="0" borderId="0" xfId="7" applyNumberFormat="1" applyFont="1" applyFill="1" applyBorder="1"/>
    <xf numFmtId="0" fontId="22" fillId="0" borderId="0" xfId="7" applyFont="1" applyFill="1" applyBorder="1"/>
    <xf numFmtId="0" fontId="16" fillId="2" borderId="0" xfId="0" applyFont="1" applyFill="1" applyBorder="1" applyAlignment="1"/>
    <xf numFmtId="0" fontId="9" fillId="0" borderId="0" xfId="7" applyFont="1" applyBorder="1" applyAlignment="1">
      <alignment vertical="center"/>
    </xf>
    <xf numFmtId="49" fontId="20" fillId="0" borderId="66" xfId="7" applyNumberFormat="1" applyFont="1" applyFill="1" applyBorder="1" applyAlignment="1">
      <alignment horizontal="left" vertical="center"/>
    </xf>
    <xf numFmtId="170" fontId="23" fillId="0" borderId="68" xfId="7" applyNumberFormat="1" applyFont="1" applyFill="1" applyBorder="1" applyAlignment="1">
      <alignment horizontal="right" vertical="center"/>
    </xf>
    <xf numFmtId="2" fontId="23" fillId="0" borderId="68" xfId="7" applyNumberFormat="1" applyFont="1" applyFill="1" applyBorder="1" applyAlignment="1">
      <alignment horizontal="right" vertical="center"/>
    </xf>
    <xf numFmtId="0" fontId="23" fillId="0" borderId="68" xfId="7" applyFont="1" applyFill="1" applyBorder="1" applyAlignment="1">
      <alignment horizontal="right" vertical="center"/>
    </xf>
    <xf numFmtId="49" fontId="24" fillId="0" borderId="80" xfId="7" applyNumberFormat="1" applyFont="1" applyFill="1" applyBorder="1" applyAlignment="1">
      <alignment horizontal="right"/>
    </xf>
    <xf numFmtId="49" fontId="18" fillId="0" borderId="0" xfId="7" applyNumberFormat="1" applyFont="1" applyFill="1" applyBorder="1" applyAlignment="1">
      <alignment horizontal="right" wrapText="1"/>
    </xf>
    <xf numFmtId="1" fontId="18" fillId="0" borderId="9" xfId="7" applyNumberFormat="1" applyFont="1" applyFill="1" applyBorder="1" applyAlignment="1">
      <alignment horizontal="right"/>
    </xf>
    <xf numFmtId="170" fontId="18" fillId="0" borderId="9" xfId="7" applyNumberFormat="1" applyFont="1" applyFill="1" applyBorder="1" applyAlignment="1"/>
    <xf numFmtId="171" fontId="18" fillId="0" borderId="9" xfId="7" applyNumberFormat="1" applyFont="1" applyFill="1" applyBorder="1" applyAlignment="1">
      <alignment horizontal="right"/>
    </xf>
    <xf numFmtId="0" fontId="18" fillId="0" borderId="9" xfId="7" applyFont="1" applyFill="1" applyBorder="1" applyAlignment="1">
      <alignment horizontal="left"/>
    </xf>
    <xf numFmtId="49" fontId="19" fillId="0" borderId="81" xfId="7" applyNumberFormat="1" applyFont="1" applyFill="1" applyBorder="1" applyAlignment="1">
      <alignment horizontal="left"/>
    </xf>
    <xf numFmtId="49" fontId="19" fillId="0" borderId="82" xfId="7" applyNumberFormat="1" applyFont="1" applyFill="1" applyBorder="1" applyAlignment="1">
      <alignment horizontal="left" wrapText="1"/>
    </xf>
    <xf numFmtId="170" fontId="18" fillId="0" borderId="82" xfId="7" applyNumberFormat="1" applyFont="1" applyFill="1" applyBorder="1" applyAlignment="1">
      <alignment horizontal="right"/>
    </xf>
    <xf numFmtId="0" fontId="22" fillId="0" borderId="82" xfId="7" applyFont="1" applyFill="1" applyBorder="1" applyAlignment="1"/>
    <xf numFmtId="2" fontId="18" fillId="0" borderId="82" xfId="7" applyNumberFormat="1" applyFont="1" applyFill="1" applyBorder="1" applyAlignment="1">
      <alignment horizontal="right"/>
    </xf>
    <xf numFmtId="0" fontId="22" fillId="0" borderId="82" xfId="7" applyFont="1" applyFill="1" applyBorder="1" applyAlignment="1">
      <alignment horizontal="left"/>
    </xf>
    <xf numFmtId="49" fontId="19" fillId="0" borderId="70" xfId="7" applyNumberFormat="1" applyFont="1" applyFill="1" applyBorder="1" applyAlignment="1">
      <alignment horizontal="left"/>
    </xf>
    <xf numFmtId="171" fontId="5" fillId="6" borderId="83" xfId="7" applyNumberFormat="1" applyFont="1" applyFill="1" applyBorder="1"/>
    <xf numFmtId="0" fontId="18" fillId="6" borderId="84" xfId="7" applyFont="1" applyFill="1" applyBorder="1" applyAlignment="1">
      <alignment horizontal="left"/>
    </xf>
    <xf numFmtId="0" fontId="18" fillId="6" borderId="84" xfId="7" applyFont="1" applyFill="1" applyBorder="1" applyAlignment="1"/>
    <xf numFmtId="0" fontId="18" fillId="6" borderId="84" xfId="7" applyFont="1" applyFill="1" applyBorder="1" applyAlignment="1">
      <alignment horizontal="right"/>
    </xf>
    <xf numFmtId="0" fontId="18" fillId="6" borderId="84" xfId="7" applyFont="1" applyFill="1" applyBorder="1"/>
    <xf numFmtId="49" fontId="19" fillId="0" borderId="69" xfId="7" applyNumberFormat="1" applyFont="1" applyFill="1" applyBorder="1" applyAlignment="1">
      <alignment horizontal="left"/>
    </xf>
    <xf numFmtId="49" fontId="19" fillId="0" borderId="0" xfId="7" applyNumberFormat="1" applyFont="1" applyFill="1" applyBorder="1" applyAlignment="1">
      <alignment horizontal="left" wrapText="1"/>
    </xf>
    <xf numFmtId="170" fontId="18" fillId="0" borderId="0" xfId="7" applyNumberFormat="1" applyFont="1" applyFill="1" applyBorder="1" applyAlignment="1">
      <alignment horizontal="right"/>
    </xf>
    <xf numFmtId="2" fontId="18" fillId="0" borderId="0" xfId="7" applyNumberFormat="1" applyFont="1" applyFill="1" applyBorder="1" applyAlignment="1">
      <alignment horizontal="right"/>
    </xf>
    <xf numFmtId="49" fontId="19" fillId="0" borderId="0" xfId="7" applyNumberFormat="1" applyFont="1" applyFill="1" applyBorder="1" applyAlignment="1">
      <alignment horizontal="left"/>
    </xf>
    <xf numFmtId="0" fontId="19" fillId="0" borderId="0" xfId="7" applyFont="1" applyFill="1" applyBorder="1" applyAlignment="1">
      <alignment wrapText="1"/>
    </xf>
    <xf numFmtId="0" fontId="22" fillId="0" borderId="0" xfId="7" applyFont="1" applyFill="1" applyBorder="1" applyAlignment="1">
      <alignment horizontal="center"/>
    </xf>
    <xf numFmtId="0" fontId="20" fillId="0" borderId="68" xfId="0" applyFont="1" applyFill="1" applyBorder="1" applyAlignment="1">
      <alignment horizontal="left"/>
    </xf>
    <xf numFmtId="0" fontId="20" fillId="0" borderId="85" xfId="0" applyFont="1" applyFill="1" applyBorder="1" applyAlignment="1">
      <alignment horizontal="left"/>
    </xf>
    <xf numFmtId="0" fontId="18" fillId="0" borderId="86" xfId="0" applyFont="1" applyFill="1" applyBorder="1" applyAlignment="1">
      <alignment horizontal="left"/>
    </xf>
    <xf numFmtId="0" fontId="19" fillId="0" borderId="87" xfId="0" applyFont="1" applyFill="1" applyBorder="1" applyAlignment="1">
      <alignment horizontal="center"/>
    </xf>
    <xf numFmtId="2" fontId="5" fillId="6" borderId="88" xfId="0" applyNumberFormat="1" applyFont="1" applyFill="1" applyBorder="1"/>
    <xf numFmtId="2" fontId="5" fillId="6" borderId="89" xfId="0" applyNumberFormat="1" applyFont="1" applyFill="1" applyBorder="1"/>
    <xf numFmtId="171" fontId="31" fillId="3" borderId="79" xfId="0" applyNumberFormat="1" applyFont="1" applyFill="1" applyBorder="1"/>
    <xf numFmtId="0" fontId="31" fillId="3" borderId="90" xfId="0" applyFont="1" applyFill="1" applyBorder="1" applyAlignment="1">
      <alignment horizontal="left"/>
    </xf>
    <xf numFmtId="0" fontId="1" fillId="0" borderId="0" xfId="7" applyFont="1" applyFill="1" applyBorder="1"/>
    <xf numFmtId="0" fontId="15" fillId="0" borderId="0" xfId="7" applyFont="1" applyFill="1" applyBorder="1" applyAlignment="1">
      <alignment horizontal="right"/>
    </xf>
    <xf numFmtId="0" fontId="5" fillId="0" borderId="0" xfId="7" applyFont="1" applyFill="1" applyBorder="1" applyAlignment="1">
      <alignment horizontal="right"/>
    </xf>
    <xf numFmtId="2" fontId="15" fillId="0" borderId="0" xfId="7" applyNumberFormat="1" applyFont="1" applyFill="1" applyBorder="1"/>
    <xf numFmtId="49" fontId="23" fillId="0" borderId="68" xfId="7" applyNumberFormat="1" applyFont="1" applyFill="1" applyBorder="1" applyAlignment="1">
      <alignment horizontal="right" vertical="center"/>
    </xf>
    <xf numFmtId="0" fontId="23" fillId="0" borderId="85" xfId="7" applyFont="1" applyFill="1" applyBorder="1" applyAlignment="1">
      <alignment horizontal="left" vertical="center"/>
    </xf>
    <xf numFmtId="2" fontId="18" fillId="0" borderId="48" xfId="7" applyNumberFormat="1" applyFont="1" applyFill="1" applyBorder="1" applyAlignment="1">
      <alignment horizontal="right"/>
    </xf>
    <xf numFmtId="2" fontId="18" fillId="0" borderId="9" xfId="7" applyNumberFormat="1" applyFont="1" applyFill="1" applyBorder="1" applyAlignment="1">
      <alignment horizontal="right"/>
    </xf>
    <xf numFmtId="0" fontId="18" fillId="0" borderId="91" xfId="7" applyFont="1" applyFill="1" applyBorder="1" applyAlignment="1">
      <alignment horizontal="left"/>
    </xf>
    <xf numFmtId="0" fontId="18" fillId="0" borderId="92" xfId="7" applyFont="1" applyFill="1" applyBorder="1" applyAlignment="1">
      <alignment horizontal="left"/>
    </xf>
    <xf numFmtId="0" fontId="18" fillId="6" borderId="93" xfId="7" applyFont="1" applyFill="1" applyBorder="1" applyAlignment="1">
      <alignment horizontal="right"/>
    </xf>
    <xf numFmtId="2" fontId="18" fillId="6" borderId="83" xfId="7" applyNumberFormat="1" applyFont="1" applyFill="1" applyBorder="1"/>
    <xf numFmtId="0" fontId="18" fillId="6" borderId="94" xfId="7" applyFont="1" applyFill="1" applyBorder="1" applyAlignment="1">
      <alignment horizontal="left"/>
    </xf>
    <xf numFmtId="0" fontId="18" fillId="0" borderId="87" xfId="7" applyFont="1" applyFill="1" applyBorder="1" applyAlignment="1">
      <alignment horizontal="left"/>
    </xf>
    <xf numFmtId="171" fontId="5" fillId="6" borderId="95" xfId="0" applyNumberFormat="1" applyFont="1" applyFill="1" applyBorder="1"/>
    <xf numFmtId="0" fontId="18" fillId="6" borderId="96" xfId="0" applyFont="1" applyFill="1" applyBorder="1" applyAlignment="1">
      <alignment horizontal="left"/>
    </xf>
    <xf numFmtId="0" fontId="18" fillId="6" borderId="96" xfId="0" applyFont="1" applyFill="1" applyBorder="1" applyAlignment="1"/>
    <xf numFmtId="49" fontId="20" fillId="0" borderId="97" xfId="0" applyNumberFormat="1" applyFont="1" applyFill="1" applyBorder="1" applyAlignment="1">
      <alignment horizontal="left"/>
    </xf>
    <xf numFmtId="0" fontId="0" fillId="0" borderId="0" xfId="7" applyFont="1" applyAlignment="1">
      <alignment horizontal="center"/>
    </xf>
    <xf numFmtId="0" fontId="18" fillId="6" borderId="96" xfId="0" applyFont="1" applyFill="1" applyBorder="1" applyAlignment="1">
      <alignment horizontal="right"/>
    </xf>
    <xf numFmtId="0" fontId="18" fillId="6" borderId="98" xfId="0" applyFont="1" applyFill="1" applyBorder="1" applyAlignment="1">
      <alignment horizontal="left"/>
    </xf>
    <xf numFmtId="0" fontId="18" fillId="6" borderId="99" xfId="0" applyFont="1" applyFill="1" applyBorder="1" applyAlignment="1">
      <alignment horizontal="left"/>
    </xf>
    <xf numFmtId="0" fontId="20" fillId="0" borderId="100" xfId="0" applyFont="1" applyFill="1" applyBorder="1" applyAlignment="1">
      <alignment horizontal="left"/>
    </xf>
    <xf numFmtId="0" fontId="32" fillId="0" borderId="0" xfId="0" applyFont="1" applyFill="1"/>
    <xf numFmtId="0" fontId="32" fillId="0" borderId="0" xfId="0" applyFont="1" applyFill="1" applyAlignment="1"/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0" fontId="3" fillId="0" borderId="0" xfId="0" applyFont="1"/>
    <xf numFmtId="4" fontId="0" fillId="0" borderId="0" xfId="0" applyNumberFormat="1"/>
    <xf numFmtId="0" fontId="3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2" fillId="0" borderId="102" xfId="0" applyFont="1" applyFill="1" applyBorder="1" applyAlignment="1"/>
    <xf numFmtId="0" fontId="4" fillId="0" borderId="105" xfId="0" applyFont="1" applyFill="1" applyBorder="1" applyAlignment="1">
      <alignment horizontal="center" vertical="top"/>
    </xf>
    <xf numFmtId="0" fontId="4" fillId="0" borderId="10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/>
    </xf>
    <xf numFmtId="0" fontId="4" fillId="0" borderId="106" xfId="0" applyFont="1" applyFill="1" applyBorder="1" applyAlignment="1"/>
    <xf numFmtId="4" fontId="3" fillId="0" borderId="101" xfId="0" applyNumberFormat="1" applyFont="1" applyFill="1" applyBorder="1" applyAlignment="1"/>
    <xf numFmtId="10" fontId="3" fillId="0" borderId="106" xfId="2" applyNumberFormat="1" applyFont="1" applyFill="1" applyBorder="1" applyAlignment="1" applyProtection="1"/>
    <xf numFmtId="166" fontId="3" fillId="0" borderId="101" xfId="1" applyFont="1" applyFill="1" applyBorder="1" applyAlignment="1" applyProtection="1"/>
    <xf numFmtId="0" fontId="4" fillId="0" borderId="107" xfId="0" applyFont="1" applyFill="1" applyBorder="1" applyAlignment="1"/>
    <xf numFmtId="4" fontId="3" fillId="0" borderId="106" xfId="1" applyNumberFormat="1" applyFont="1" applyFill="1" applyBorder="1" applyAlignment="1" applyProtection="1"/>
    <xf numFmtId="166" fontId="3" fillId="0" borderId="106" xfId="1" applyFont="1" applyFill="1" applyBorder="1" applyAlignment="1" applyProtection="1"/>
    <xf numFmtId="10" fontId="3" fillId="0" borderId="106" xfId="0" applyNumberFormat="1" applyFont="1" applyFill="1" applyBorder="1" applyAlignment="1"/>
    <xf numFmtId="10" fontId="3" fillId="0" borderId="109" xfId="0" applyNumberFormat="1" applyFont="1" applyFill="1" applyBorder="1" applyAlignment="1"/>
    <xf numFmtId="4" fontId="2" fillId="0" borderId="108" xfId="1" applyNumberFormat="1" applyFont="1" applyFill="1" applyBorder="1" applyAlignment="1" applyProtection="1"/>
    <xf numFmtId="10" fontId="2" fillId="0" borderId="108" xfId="2" applyNumberFormat="1" applyFont="1" applyFill="1" applyBorder="1" applyAlignment="1" applyProtection="1"/>
    <xf numFmtId="166" fontId="2" fillId="0" borderId="108" xfId="1" applyFont="1" applyFill="1" applyBorder="1" applyAlignment="1" applyProtection="1"/>
    <xf numFmtId="10" fontId="2" fillId="0" borderId="108" xfId="0" applyNumberFormat="1" applyFont="1" applyFill="1" applyBorder="1" applyAlignment="1"/>
    <xf numFmtId="10" fontId="2" fillId="0" borderId="11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" fontId="3" fillId="0" borderId="0" xfId="1" applyNumberFormat="1" applyFont="1" applyFill="1" applyBorder="1" applyAlignment="1" applyProtection="1"/>
    <xf numFmtId="10" fontId="3" fillId="0" borderId="0" xfId="2" applyNumberFormat="1" applyFont="1" applyFill="1" applyBorder="1" applyAlignment="1" applyProtection="1"/>
    <xf numFmtId="166" fontId="3" fillId="0" borderId="0" xfId="1" applyFont="1" applyFill="1" applyBorder="1" applyAlignment="1" applyProtection="1"/>
    <xf numFmtId="10" fontId="3" fillId="0" borderId="0" xfId="0" applyNumberFormat="1" applyFont="1" applyFill="1" applyBorder="1" applyAlignment="1"/>
    <xf numFmtId="4" fontId="6" fillId="0" borderId="112" xfId="1" applyNumberFormat="1" applyFont="1" applyFill="1" applyBorder="1" applyAlignment="1" applyProtection="1"/>
    <xf numFmtId="10" fontId="3" fillId="0" borderId="112" xfId="2" applyNumberFormat="1" applyFont="1" applyFill="1" applyBorder="1" applyAlignment="1" applyProtection="1"/>
    <xf numFmtId="4" fontId="3" fillId="0" borderId="112" xfId="1" applyNumberFormat="1" applyFont="1" applyFill="1" applyBorder="1" applyAlignment="1" applyProtection="1"/>
    <xf numFmtId="4" fontId="2" fillId="0" borderId="114" xfId="1" applyNumberFormat="1" applyFont="1" applyFill="1" applyBorder="1" applyAlignment="1" applyProtection="1"/>
    <xf numFmtId="10" fontId="3" fillId="0" borderId="114" xfId="2" applyNumberFormat="1" applyFont="1" applyFill="1" applyBorder="1" applyAlignment="1" applyProtection="1"/>
    <xf numFmtId="166" fontId="3" fillId="0" borderId="114" xfId="1" applyFont="1" applyFill="1" applyBorder="1" applyAlignment="1" applyProtection="1"/>
    <xf numFmtId="10" fontId="3" fillId="0" borderId="108" xfId="2" applyNumberFormat="1" applyFont="1" applyFill="1" applyBorder="1" applyAlignment="1" applyProtection="1"/>
    <xf numFmtId="10" fontId="3" fillId="0" borderId="110" xfId="0" applyNumberFormat="1" applyFont="1" applyFill="1" applyBorder="1" applyAlignment="1"/>
    <xf numFmtId="0" fontId="3" fillId="0" borderId="0" xfId="0" applyFont="1" applyBorder="1"/>
    <xf numFmtId="4" fontId="0" fillId="0" borderId="0" xfId="0" applyNumberFormat="1" applyBorder="1"/>
    <xf numFmtId="10" fontId="0" fillId="0" borderId="0" xfId="0" applyNumberFormat="1"/>
    <xf numFmtId="0" fontId="8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8" fillId="0" borderId="0" xfId="0" applyFont="1" applyAlignment="1"/>
    <xf numFmtId="0" fontId="37" fillId="0" borderId="0" xfId="0" applyFont="1" applyBorder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38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Font="1" applyFill="1" applyBorder="1"/>
    <xf numFmtId="0" fontId="2" fillId="0" borderId="105" xfId="0" applyFont="1" applyFill="1" applyBorder="1" applyAlignment="1"/>
    <xf numFmtId="0" fontId="2" fillId="0" borderId="0" xfId="0" applyFont="1" applyFill="1" applyBorder="1" applyAlignment="1"/>
    <xf numFmtId="0" fontId="42" fillId="0" borderId="0" xfId="0" applyFont="1" applyFill="1" applyBorder="1" applyAlignment="1"/>
    <xf numFmtId="0" fontId="3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 wrapText="1"/>
    </xf>
    <xf numFmtId="1" fontId="44" fillId="0" borderId="0" xfId="0" applyNumberFormat="1" applyFont="1" applyFill="1" applyBorder="1" applyAlignment="1"/>
    <xf numFmtId="166" fontId="43" fillId="0" borderId="116" xfId="0" applyNumberFormat="1" applyFont="1" applyFill="1" applyBorder="1" applyAlignment="1"/>
    <xf numFmtId="39" fontId="43" fillId="0" borderId="0" xfId="0" applyNumberFormat="1" applyFont="1" applyFill="1" applyAlignment="1"/>
    <xf numFmtId="166" fontId="43" fillId="0" borderId="117" xfId="0" applyNumberFormat="1" applyFont="1" applyFill="1" applyBorder="1" applyAlignment="1"/>
    <xf numFmtId="173" fontId="45" fillId="0" borderId="118" xfId="0" applyNumberFormat="1" applyFont="1" applyFill="1" applyBorder="1" applyAlignment="1"/>
    <xf numFmtId="10" fontId="2" fillId="0" borderId="0" xfId="0" applyNumberFormat="1" applyFont="1" applyFill="1" applyBorder="1" applyAlignment="1"/>
    <xf numFmtId="173" fontId="45" fillId="0" borderId="119" xfId="0" applyNumberFormat="1" applyFont="1" applyFill="1" applyBorder="1" applyAlignment="1"/>
    <xf numFmtId="0" fontId="43" fillId="0" borderId="0" xfId="0" applyFont="1" applyFill="1" applyBorder="1" applyAlignment="1"/>
    <xf numFmtId="166" fontId="43" fillId="0" borderId="0" xfId="0" applyNumberFormat="1" applyFont="1" applyFill="1" applyBorder="1" applyAlignment="1"/>
    <xf numFmtId="166" fontId="34" fillId="0" borderId="0" xfId="0" applyNumberFormat="1" applyFont="1" applyBorder="1"/>
    <xf numFmtId="0" fontId="34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166" fontId="46" fillId="0" borderId="0" xfId="1" applyFont="1" applyFill="1" applyBorder="1" applyAlignment="1" applyProtection="1">
      <alignment horizontal="right"/>
    </xf>
    <xf numFmtId="166" fontId="46" fillId="0" borderId="0" xfId="1" applyFont="1" applyFill="1" applyBorder="1" applyAlignment="1" applyProtection="1"/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7" fillId="5" borderId="120" xfId="0" applyFont="1" applyFill="1" applyBorder="1" applyAlignment="1">
      <alignment horizontal="center" wrapText="1"/>
    </xf>
    <xf numFmtId="2" fontId="47" fillId="5" borderId="120" xfId="0" applyNumberFormat="1" applyFont="1" applyFill="1" applyBorder="1" applyAlignment="1">
      <alignment horizontal="center" wrapText="1"/>
    </xf>
    <xf numFmtId="0" fontId="47" fillId="5" borderId="120" xfId="0" applyFont="1" applyFill="1" applyBorder="1" applyAlignment="1">
      <alignment horizontal="center"/>
    </xf>
    <xf numFmtId="0" fontId="3" fillId="0" borderId="121" xfId="0" applyFont="1" applyBorder="1" applyAlignment="1">
      <alignment horizontal="right" wrapText="1" indent="1"/>
    </xf>
    <xf numFmtId="0" fontId="3" fillId="0" borderId="121" xfId="0" applyFont="1" applyBorder="1" applyAlignment="1">
      <alignment horizontal="left" wrapText="1" indent="1"/>
    </xf>
    <xf numFmtId="175" fontId="3" fillId="0" borderId="121" xfId="0" applyNumberFormat="1" applyFont="1" applyBorder="1" applyAlignment="1">
      <alignment vertical="center"/>
    </xf>
    <xf numFmtId="10" fontId="3" fillId="0" borderId="121" xfId="2" applyNumberFormat="1" applyFont="1" applyFill="1" applyBorder="1" applyAlignment="1" applyProtection="1"/>
    <xf numFmtId="0" fontId="3" fillId="6" borderId="12" xfId="0" applyFont="1" applyFill="1" applyBorder="1" applyAlignment="1">
      <alignment horizontal="center" vertical="top"/>
    </xf>
    <xf numFmtId="0" fontId="2" fillId="6" borderId="25" xfId="0" applyFont="1" applyFill="1" applyBorder="1" applyAlignment="1">
      <alignment horizontal="right" wrapText="1"/>
    </xf>
    <xf numFmtId="175" fontId="2" fillId="6" borderId="120" xfId="1" applyNumberFormat="1" applyFont="1" applyFill="1" applyBorder="1" applyAlignment="1" applyProtection="1"/>
    <xf numFmtId="10" fontId="2" fillId="6" borderId="120" xfId="2" applyNumberFormat="1" applyFont="1" applyFill="1" applyBorder="1" applyAlignment="1" applyProtection="1"/>
    <xf numFmtId="4" fontId="3" fillId="0" borderId="0" xfId="0" applyNumberFormat="1" applyFont="1" applyBorder="1"/>
    <xf numFmtId="166" fontId="0" fillId="0" borderId="0" xfId="1" applyFont="1" applyFill="1" applyBorder="1" applyAlignment="1" applyProtection="1">
      <alignment horizontal="center" vertical="center"/>
    </xf>
    <xf numFmtId="166" fontId="0" fillId="0" borderId="0" xfId="1" applyFont="1" applyFill="1" applyBorder="1" applyAlignment="1" applyProtection="1">
      <alignment vertical="center"/>
    </xf>
    <xf numFmtId="173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7" borderId="0" xfId="0" applyFont="1" applyFill="1" applyBorder="1"/>
    <xf numFmtId="0" fontId="0" fillId="7" borderId="0" xfId="0" applyFill="1" applyBorder="1"/>
    <xf numFmtId="49" fontId="0" fillId="7" borderId="0" xfId="0" applyNumberFormat="1" applyFill="1" applyAlignment="1">
      <alignment horizontal="right" vertical="top"/>
    </xf>
    <xf numFmtId="0" fontId="0" fillId="7" borderId="0" xfId="0" applyFill="1"/>
    <xf numFmtId="0" fontId="4" fillId="7" borderId="0" xfId="0" applyFont="1" applyFill="1" applyAlignment="1">
      <alignment horizontal="right"/>
    </xf>
    <xf numFmtId="10" fontId="48" fillId="7" borderId="0" xfId="2" applyNumberFormat="1" applyFont="1" applyFill="1" applyBorder="1" applyAlignment="1" applyProtection="1"/>
    <xf numFmtId="49" fontId="8" fillId="7" borderId="0" xfId="0" applyNumberFormat="1" applyFont="1" applyFill="1" applyAlignment="1">
      <alignment vertical="top"/>
    </xf>
    <xf numFmtId="49" fontId="8" fillId="7" borderId="0" xfId="0" applyNumberFormat="1" applyFont="1" applyFill="1" applyAlignment="1">
      <alignment horizontal="center" vertical="top"/>
    </xf>
    <xf numFmtId="0" fontId="49" fillId="8" borderId="122" xfId="0" applyFont="1" applyFill="1" applyBorder="1" applyAlignment="1" applyProtection="1">
      <alignment horizontal="left" wrapText="1"/>
      <protection locked="0"/>
    </xf>
    <xf numFmtId="0" fontId="50" fillId="8" borderId="122" xfId="0" applyFont="1" applyFill="1" applyBorder="1" applyAlignment="1" applyProtection="1">
      <alignment horizontal="right" vertical="center"/>
      <protection locked="0"/>
    </xf>
    <xf numFmtId="0" fontId="51" fillId="8" borderId="122" xfId="0" applyFont="1" applyFill="1" applyBorder="1" applyAlignment="1" applyProtection="1">
      <alignment horizontal="right"/>
      <protection locked="0"/>
    </xf>
    <xf numFmtId="0" fontId="3" fillId="8" borderId="122" xfId="0" applyFont="1" applyFill="1" applyBorder="1" applyAlignment="1" applyProtection="1">
      <alignment horizontal="left" vertical="center"/>
      <protection locked="0"/>
    </xf>
    <xf numFmtId="0" fontId="3" fillId="8" borderId="122" xfId="0" applyFont="1" applyFill="1" applyBorder="1" applyAlignment="1" applyProtection="1">
      <alignment vertical="center"/>
      <protection locked="0"/>
    </xf>
    <xf numFmtId="0" fontId="29" fillId="8" borderId="122" xfId="0" applyNumberFormat="1" applyFont="1" applyFill="1" applyBorder="1" applyAlignment="1" applyProtection="1">
      <alignment horizontal="right" vertical="center"/>
      <protection locked="0"/>
    </xf>
    <xf numFmtId="0" fontId="52" fillId="8" borderId="123" xfId="0" applyFont="1" applyFill="1" applyBorder="1" applyAlignment="1">
      <alignment horizontal="left"/>
    </xf>
    <xf numFmtId="0" fontId="53" fillId="8" borderId="123" xfId="0" applyFont="1" applyFill="1" applyBorder="1" applyAlignment="1">
      <alignment horizontal="right"/>
    </xf>
    <xf numFmtId="0" fontId="37" fillId="8" borderId="123" xfId="0" applyFont="1" applyFill="1" applyBorder="1"/>
    <xf numFmtId="0" fontId="29" fillId="8" borderId="123" xfId="0" applyFont="1" applyFill="1" applyBorder="1" applyAlignment="1" applyProtection="1">
      <alignment horizontal="right" vertical="center"/>
      <protection locked="0"/>
    </xf>
    <xf numFmtId="172" fontId="29" fillId="8" borderId="123" xfId="0" applyNumberFormat="1" applyFont="1" applyFill="1" applyBorder="1" applyAlignment="1" applyProtection="1">
      <alignment horizontal="right" vertical="center"/>
      <protection locked="0"/>
    </xf>
    <xf numFmtId="0" fontId="52" fillId="8" borderId="123" xfId="0" applyFont="1" applyFill="1" applyBorder="1" applyAlignment="1" applyProtection="1">
      <alignment horizontal="left"/>
      <protection locked="0"/>
    </xf>
    <xf numFmtId="0" fontId="50" fillId="8" borderId="123" xfId="0" applyFont="1" applyFill="1" applyBorder="1" applyAlignment="1" applyProtection="1">
      <alignment horizontal="left" vertical="center"/>
      <protection locked="0"/>
    </xf>
    <xf numFmtId="0" fontId="51" fillId="8" borderId="123" xfId="0" applyFont="1" applyFill="1" applyBorder="1" applyAlignment="1" applyProtection="1">
      <alignment horizontal="right"/>
      <protection locked="0"/>
    </xf>
    <xf numFmtId="17" fontId="52" fillId="8" borderId="123" xfId="0" applyNumberFormat="1" applyFont="1" applyFill="1" applyBorder="1" applyAlignment="1" applyProtection="1">
      <alignment horizontal="left"/>
      <protection locked="0"/>
    </xf>
    <xf numFmtId="14" fontId="50" fillId="8" borderId="123" xfId="0" applyNumberFormat="1" applyFont="1" applyFill="1" applyBorder="1" applyAlignment="1" applyProtection="1">
      <alignment horizontal="left" vertical="center"/>
      <protection locked="0"/>
    </xf>
    <xf numFmtId="14" fontId="51" fillId="8" borderId="123" xfId="0" applyNumberFormat="1" applyFont="1" applyFill="1" applyBorder="1" applyAlignment="1" applyProtection="1">
      <alignment horizontal="right"/>
      <protection locked="0"/>
    </xf>
    <xf numFmtId="0" fontId="9" fillId="8" borderId="123" xfId="0" applyFont="1" applyFill="1" applyBorder="1" applyAlignment="1">
      <alignment horizontal="left"/>
    </xf>
    <xf numFmtId="14" fontId="51" fillId="8" borderId="123" xfId="0" applyNumberFormat="1" applyFont="1" applyFill="1" applyBorder="1" applyAlignment="1" applyProtection="1">
      <alignment horizontal="left"/>
      <protection locked="0"/>
    </xf>
    <xf numFmtId="2" fontId="54" fillId="8" borderId="123" xfId="0" applyNumberFormat="1" applyFont="1" applyFill="1" applyBorder="1" applyAlignment="1" applyProtection="1">
      <alignment horizontal="right"/>
      <protection locked="0"/>
    </xf>
    <xf numFmtId="49" fontId="30" fillId="8" borderId="124" xfId="0" applyNumberFormat="1" applyFont="1" applyFill="1" applyBorder="1" applyAlignment="1" applyProtection="1">
      <alignment horizontal="left"/>
      <protection locked="0"/>
    </xf>
    <xf numFmtId="14" fontId="51" fillId="8" borderId="124" xfId="0" applyNumberFormat="1" applyFont="1" applyFill="1" applyBorder="1" applyAlignment="1" applyProtection="1">
      <alignment horizontal="right"/>
      <protection locked="0"/>
    </xf>
    <xf numFmtId="17" fontId="30" fillId="9" borderId="124" xfId="0" applyNumberFormat="1" applyFont="1" applyFill="1" applyBorder="1" applyAlignment="1" applyProtection="1">
      <alignment horizontal="left"/>
      <protection locked="0"/>
    </xf>
    <xf numFmtId="17" fontId="30" fillId="9" borderId="124" xfId="0" applyNumberFormat="1" applyFont="1" applyFill="1" applyBorder="1" applyAlignment="1" applyProtection="1">
      <alignment horizontal="right"/>
      <protection locked="0"/>
    </xf>
    <xf numFmtId="49" fontId="55" fillId="7" borderId="2" xfId="0" applyNumberFormat="1" applyFont="1" applyFill="1" applyBorder="1" applyAlignment="1">
      <alignment vertical="center"/>
    </xf>
    <xf numFmtId="49" fontId="56" fillId="10" borderId="121" xfId="0" applyNumberFormat="1" applyFont="1" applyFill="1" applyBorder="1" applyAlignment="1">
      <alignment horizontal="center"/>
    </xf>
    <xf numFmtId="0" fontId="56" fillId="10" borderId="125" xfId="0" applyFont="1" applyFill="1" applyBorder="1" applyAlignment="1">
      <alignment horizontal="center"/>
    </xf>
    <xf numFmtId="0" fontId="56" fillId="10" borderId="1" xfId="0" applyFont="1" applyFill="1" applyBorder="1" applyAlignment="1">
      <alignment horizontal="left"/>
    </xf>
    <xf numFmtId="0" fontId="56" fillId="10" borderId="1" xfId="0" applyFont="1" applyFill="1" applyBorder="1" applyAlignment="1">
      <alignment horizontal="center"/>
    </xf>
    <xf numFmtId="0" fontId="57" fillId="10" borderId="1" xfId="0" applyFont="1" applyFill="1" applyBorder="1" applyAlignment="1">
      <alignment horizontal="center"/>
    </xf>
    <xf numFmtId="0" fontId="57" fillId="10" borderId="126" xfId="0" applyFont="1" applyFill="1" applyBorder="1" applyAlignment="1">
      <alignment horizontal="right"/>
    </xf>
    <xf numFmtId="49" fontId="58" fillId="11" borderId="125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wrapText="1"/>
    </xf>
    <xf numFmtId="0" fontId="58" fillId="11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4" fontId="3" fillId="11" borderId="1" xfId="0" applyNumberFormat="1" applyFont="1" applyFill="1" applyBorder="1"/>
    <xf numFmtId="4" fontId="3" fillId="11" borderId="126" xfId="0" applyNumberFormat="1" applyFont="1" applyFill="1" applyBorder="1"/>
    <xf numFmtId="0" fontId="59" fillId="11" borderId="1" xfId="0" applyFont="1" applyFill="1" applyBorder="1" applyAlignment="1">
      <alignment horizontal="center"/>
    </xf>
    <xf numFmtId="4" fontId="59" fillId="11" borderId="1" xfId="0" applyNumberFormat="1" applyFont="1" applyFill="1" applyBorder="1" applyAlignment="1">
      <alignment horizontal="center"/>
    </xf>
    <xf numFmtId="4" fontId="59" fillId="11" borderId="126" xfId="0" applyNumberFormat="1" applyFont="1" applyFill="1" applyBorder="1" applyAlignment="1">
      <alignment horizontal="center"/>
    </xf>
    <xf numFmtId="49" fontId="4" fillId="7" borderId="121" xfId="0" applyNumberFormat="1" applyFont="1" applyFill="1" applyBorder="1" applyAlignment="1">
      <alignment horizontal="right"/>
    </xf>
    <xf numFmtId="0" fontId="3" fillId="7" borderId="121" xfId="0" applyFont="1" applyFill="1" applyBorder="1" applyAlignment="1">
      <alignment horizontal="left" wrapText="1"/>
    </xf>
    <xf numFmtId="0" fontId="4" fillId="7" borderId="121" xfId="0" applyFont="1" applyFill="1" applyBorder="1" applyAlignment="1">
      <alignment horizontal="right"/>
    </xf>
    <xf numFmtId="0" fontId="3" fillId="7" borderId="121" xfId="0" applyFont="1" applyFill="1" applyBorder="1" applyAlignment="1">
      <alignment horizontal="center"/>
    </xf>
    <xf numFmtId="4" fontId="3" fillId="7" borderId="121" xfId="0" applyNumberFormat="1" applyFont="1" applyFill="1" applyBorder="1"/>
    <xf numFmtId="4" fontId="3" fillId="7" borderId="121" xfId="14" applyNumberFormat="1" applyFont="1" applyFill="1" applyBorder="1" applyAlignment="1"/>
    <xf numFmtId="4" fontId="3" fillId="7" borderId="121" xfId="0" applyNumberFormat="1" applyFont="1" applyFill="1" applyBorder="1" applyAlignment="1"/>
    <xf numFmtId="0" fontId="4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 applyAlignment="1"/>
    <xf numFmtId="4" fontId="3" fillId="7" borderId="126" xfId="0" applyNumberFormat="1" applyFont="1" applyFill="1" applyBorder="1" applyAlignment="1"/>
    <xf numFmtId="0" fontId="3" fillId="7" borderId="3" xfId="0" applyFont="1" applyFill="1" applyBorder="1" applyAlignment="1">
      <alignment horizontal="center"/>
    </xf>
    <xf numFmtId="4" fontId="3" fillId="7" borderId="21" xfId="0" applyNumberFormat="1" applyFont="1" applyFill="1" applyBorder="1" applyAlignment="1"/>
    <xf numFmtId="49" fontId="4" fillId="7" borderId="125" xfId="0" applyNumberFormat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right" wrapText="1"/>
    </xf>
    <xf numFmtId="0" fontId="58" fillId="7" borderId="1" xfId="0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/>
    <xf numFmtId="4" fontId="3" fillId="7" borderId="1" xfId="0" applyNumberFormat="1" applyFont="1" applyFill="1" applyBorder="1"/>
    <xf numFmtId="4" fontId="6" fillId="7" borderId="126" xfId="0" applyNumberFormat="1" applyFont="1" applyFill="1" applyBorder="1"/>
    <xf numFmtId="49" fontId="4" fillId="0" borderId="121" xfId="0" applyNumberFormat="1" applyFont="1" applyFill="1" applyBorder="1" applyAlignment="1">
      <alignment horizontal="right"/>
    </xf>
    <xf numFmtId="0" fontId="3" fillId="0" borderId="121" xfId="0" applyFont="1" applyFill="1" applyBorder="1" applyAlignment="1">
      <alignment horizontal="left" wrapText="1"/>
    </xf>
    <xf numFmtId="0" fontId="4" fillId="0" borderId="121" xfId="0" applyFont="1" applyFill="1" applyBorder="1" applyAlignment="1">
      <alignment horizontal="right"/>
    </xf>
    <xf numFmtId="0" fontId="3" fillId="0" borderId="121" xfId="0" applyFont="1" applyFill="1" applyBorder="1" applyAlignment="1">
      <alignment horizontal="center"/>
    </xf>
    <xf numFmtId="4" fontId="3" fillId="0" borderId="121" xfId="0" applyNumberFormat="1" applyFont="1" applyFill="1" applyBorder="1"/>
    <xf numFmtId="4" fontId="3" fillId="0" borderId="121" xfId="14" applyNumberFormat="1" applyFont="1" applyFill="1" applyBorder="1" applyAlignment="1"/>
    <xf numFmtId="4" fontId="3" fillId="0" borderId="121" xfId="0" applyNumberFormat="1" applyFont="1" applyFill="1" applyBorder="1" applyAlignment="1"/>
    <xf numFmtId="49" fontId="58" fillId="11" borderId="4" xfId="0" applyNumberFormat="1" applyFont="1" applyFill="1" applyBorder="1" applyAlignment="1">
      <alignment horizontal="left" vertical="center"/>
    </xf>
    <xf numFmtId="0" fontId="6" fillId="11" borderId="3" xfId="0" applyFont="1" applyFill="1" applyBorder="1" applyAlignment="1">
      <alignment wrapText="1"/>
    </xf>
    <xf numFmtId="0" fontId="3" fillId="7" borderId="127" xfId="14" applyFont="1" applyFill="1" applyBorder="1" applyAlignment="1">
      <alignment horizontal="left" wrapText="1"/>
    </xf>
    <xf numFmtId="0" fontId="6" fillId="7" borderId="1" xfId="0" applyNumberFormat="1" applyFont="1" applyFill="1" applyBorder="1" applyAlignment="1">
      <alignment horizontal="right"/>
    </xf>
    <xf numFmtId="49" fontId="3" fillId="7" borderId="128" xfId="14" applyNumberFormat="1" applyFont="1" applyFill="1" applyBorder="1" applyAlignment="1">
      <alignment horizontal="right"/>
    </xf>
    <xf numFmtId="0" fontId="3" fillId="7" borderId="121" xfId="14" applyFont="1" applyFill="1" applyBorder="1" applyAlignment="1">
      <alignment wrapText="1"/>
    </xf>
    <xf numFmtId="0" fontId="4" fillId="7" borderId="121" xfId="14" applyFont="1" applyFill="1" applyBorder="1" applyAlignment="1">
      <alignment horizontal="right"/>
    </xf>
    <xf numFmtId="0" fontId="4" fillId="7" borderId="121" xfId="14" applyFont="1" applyFill="1" applyBorder="1" applyAlignment="1">
      <alignment horizontal="center"/>
    </xf>
    <xf numFmtId="10" fontId="60" fillId="7" borderId="0" xfId="2" applyNumberFormat="1" applyFont="1" applyFill="1" applyBorder="1" applyAlignment="1" applyProtection="1">
      <alignment horizontal="center" vertical="top"/>
      <protection locked="0"/>
    </xf>
    <xf numFmtId="10" fontId="48" fillId="7" borderId="0" xfId="2" applyNumberFormat="1" applyFont="1" applyFill="1" applyBorder="1" applyAlignment="1" applyProtection="1">
      <alignment vertical="center"/>
      <protection locked="0"/>
    </xf>
    <xf numFmtId="10" fontId="61" fillId="7" borderId="0" xfId="2" applyNumberFormat="1" applyFont="1" applyFill="1" applyBorder="1" applyAlignment="1" applyProtection="1">
      <alignment horizontal="right"/>
      <protection locked="0"/>
    </xf>
    <xf numFmtId="10" fontId="61" fillId="7" borderId="0" xfId="2" applyNumberFormat="1" applyFont="1" applyFill="1" applyBorder="1" applyAlignment="1" applyProtection="1">
      <alignment horizontal="left"/>
      <protection locked="0"/>
    </xf>
    <xf numFmtId="10" fontId="48" fillId="7" borderId="125" xfId="2" applyNumberFormat="1" applyFont="1" applyFill="1" applyBorder="1" applyAlignment="1" applyProtection="1">
      <alignment horizontal="right" wrapText="1"/>
    </xf>
    <xf numFmtId="10" fontId="48" fillId="7" borderId="126" xfId="2" applyNumberFormat="1" applyFont="1" applyFill="1" applyBorder="1" applyAlignment="1" applyProtection="1">
      <alignment horizontal="right"/>
    </xf>
    <xf numFmtId="0" fontId="48" fillId="7" borderId="0" xfId="0" applyFont="1" applyFill="1" applyBorder="1"/>
    <xf numFmtId="0" fontId="48" fillId="7" borderId="0" xfId="0" applyFont="1" applyFill="1" applyBorder="1" applyAlignment="1"/>
    <xf numFmtId="10" fontId="48" fillId="7" borderId="121" xfId="2" applyNumberFormat="1" applyFont="1" applyFill="1" applyBorder="1" applyAlignment="1" applyProtection="1">
      <alignment horizontal="right" wrapText="1"/>
    </xf>
    <xf numFmtId="10" fontId="48" fillId="7" borderId="0" xfId="2" applyNumberFormat="1" applyFont="1" applyFill="1" applyBorder="1" applyAlignment="1" applyProtection="1">
      <alignment horizontal="right"/>
    </xf>
    <xf numFmtId="10" fontId="48" fillId="7" borderId="8" xfId="2" applyNumberFormat="1" applyFont="1" applyFill="1" applyBorder="1" applyAlignment="1" applyProtection="1"/>
    <xf numFmtId="10" fontId="0" fillId="7" borderId="0" xfId="0" applyNumberFormat="1" applyFill="1"/>
    <xf numFmtId="0" fontId="48" fillId="7" borderId="0" xfId="0" applyFont="1" applyFill="1"/>
    <xf numFmtId="10" fontId="48" fillId="7" borderId="0" xfId="2" applyNumberFormat="1" applyFont="1" applyFill="1" applyBorder="1" applyAlignment="1" applyProtection="1">
      <alignment horizontal="right" wrapText="1"/>
    </xf>
    <xf numFmtId="4" fontId="3" fillId="12" borderId="121" xfId="14" applyNumberFormat="1" applyFont="1" applyFill="1" applyBorder="1" applyAlignment="1"/>
    <xf numFmtId="4" fontId="3" fillId="7" borderId="126" xfId="0" applyNumberFormat="1" applyFont="1" applyFill="1" applyBorder="1"/>
    <xf numFmtId="49" fontId="3" fillId="7" borderId="129" xfId="14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/>
    </xf>
    <xf numFmtId="4" fontId="6" fillId="11" borderId="126" xfId="0" applyNumberFormat="1" applyFont="1" applyFill="1" applyBorder="1"/>
    <xf numFmtId="49" fontId="4" fillId="7" borderId="125" xfId="0" applyNumberFormat="1" applyFont="1" applyFill="1" applyBorder="1" applyAlignment="1">
      <alignment horizontal="right"/>
    </xf>
    <xf numFmtId="4" fontId="3" fillId="7" borderId="130" xfId="0" applyNumberFormat="1" applyFont="1" applyFill="1" applyBorder="1"/>
    <xf numFmtId="174" fontId="3" fillId="12" borderId="121" xfId="14" applyNumberFormat="1" applyFont="1" applyFill="1" applyBorder="1" applyAlignment="1"/>
    <xf numFmtId="49" fontId="3" fillId="0" borderId="129" xfId="14" applyNumberFormat="1" applyFont="1" applyFill="1" applyBorder="1" applyAlignment="1">
      <alignment horizontal="right"/>
    </xf>
    <xf numFmtId="0" fontId="3" fillId="0" borderId="121" xfId="14" applyFont="1" applyFill="1" applyBorder="1" applyAlignment="1">
      <alignment wrapText="1"/>
    </xf>
    <xf numFmtId="0" fontId="4" fillId="0" borderId="121" xfId="14" applyFont="1" applyFill="1" applyBorder="1" applyAlignment="1">
      <alignment horizontal="right"/>
    </xf>
    <xf numFmtId="0" fontId="4" fillId="0" borderId="121" xfId="14" applyFont="1" applyFill="1" applyBorder="1" applyAlignment="1">
      <alignment horizontal="center"/>
    </xf>
    <xf numFmtId="4" fontId="3" fillId="0" borderId="126" xfId="0" applyNumberFormat="1" applyFont="1" applyFill="1" applyBorder="1"/>
    <xf numFmtId="0" fontId="3" fillId="7" borderId="1" xfId="14" applyFont="1" applyFill="1" applyBorder="1" applyAlignment="1">
      <alignment horizontal="right" wrapText="1"/>
    </xf>
    <xf numFmtId="0" fontId="4" fillId="7" borderId="1" xfId="14" applyFont="1" applyFill="1" applyBorder="1" applyAlignment="1">
      <alignment horizontal="right"/>
    </xf>
    <xf numFmtId="0" fontId="4" fillId="7" borderId="1" xfId="14" applyFont="1" applyFill="1" applyBorder="1" applyAlignment="1">
      <alignment horizontal="center"/>
    </xf>
    <xf numFmtId="4" fontId="3" fillId="12" borderId="1" xfId="14" applyNumberFormat="1" applyFont="1" applyFill="1" applyBorder="1"/>
    <xf numFmtId="4" fontId="59" fillId="11" borderId="3" xfId="0" applyNumberFormat="1" applyFont="1" applyFill="1" applyBorder="1" applyAlignment="1">
      <alignment horizontal="center"/>
    </xf>
    <xf numFmtId="4" fontId="59" fillId="11" borderId="21" xfId="0" applyNumberFormat="1" applyFont="1" applyFill="1" applyBorder="1" applyAlignment="1">
      <alignment horizontal="center"/>
    </xf>
    <xf numFmtId="4" fontId="3" fillId="12" borderId="125" xfId="14" applyNumberFormat="1" applyFont="1" applyFill="1" applyBorder="1" applyAlignment="1"/>
    <xf numFmtId="0" fontId="3" fillId="7" borderId="1" xfId="14" applyFont="1" applyFill="1" applyBorder="1" applyAlignment="1">
      <alignment wrapText="1"/>
    </xf>
    <xf numFmtId="4" fontId="3" fillId="12" borderId="1" xfId="14" applyNumberFormat="1" applyFont="1" applyFill="1" applyBorder="1" applyAlignment="1"/>
    <xf numFmtId="0" fontId="58" fillId="13" borderId="121" xfId="0" applyFont="1" applyFill="1" applyBorder="1" applyAlignment="1">
      <alignment horizontal="left" vertical="center"/>
    </xf>
    <xf numFmtId="0" fontId="6" fillId="13" borderId="125" xfId="0" applyFont="1" applyFill="1" applyBorder="1" applyAlignment="1">
      <alignment vertical="center" wrapText="1"/>
    </xf>
    <xf numFmtId="0" fontId="3" fillId="7" borderId="121" xfId="14" applyFont="1" applyFill="1" applyBorder="1" applyAlignment="1">
      <alignment vertical="center" wrapText="1"/>
    </xf>
    <xf numFmtId="0" fontId="4" fillId="7" borderId="121" xfId="14" applyFont="1" applyFill="1" applyBorder="1" applyAlignment="1">
      <alignment horizontal="center" vertical="center"/>
    </xf>
    <xf numFmtId="0" fontId="3" fillId="7" borderId="121" xfId="14" applyFont="1" applyFill="1" applyBorder="1" applyAlignment="1">
      <alignment horizontal="center" vertical="center" wrapText="1"/>
    </xf>
    <xf numFmtId="2" fontId="3" fillId="7" borderId="121" xfId="14" applyNumberFormat="1" applyFont="1" applyFill="1" applyBorder="1" applyAlignment="1">
      <alignment horizontal="right" vertical="center"/>
    </xf>
    <xf numFmtId="2" fontId="3" fillId="7" borderId="125" xfId="14" applyNumberFormat="1" applyFont="1" applyFill="1" applyBorder="1" applyAlignment="1">
      <alignment horizontal="right" vertical="center"/>
    </xf>
    <xf numFmtId="0" fontId="4" fillId="7" borderId="121" xfId="0" applyFont="1" applyFill="1" applyBorder="1" applyAlignment="1">
      <alignment horizontal="center"/>
    </xf>
    <xf numFmtId="0" fontId="3" fillId="7" borderId="121" xfId="14" applyFont="1" applyFill="1" applyBorder="1" applyAlignment="1">
      <alignment vertical="justify"/>
    </xf>
    <xf numFmtId="4" fontId="3" fillId="7" borderId="0" xfId="0" applyNumberFormat="1" applyFont="1" applyFill="1" applyBorder="1" applyAlignment="1">
      <alignment vertical="center"/>
    </xf>
    <xf numFmtId="4" fontId="3" fillId="7" borderId="0" xfId="0" applyNumberFormat="1" applyFont="1" applyFill="1"/>
    <xf numFmtId="0" fontId="6" fillId="11" borderId="1" xfId="0" applyFont="1" applyFill="1" applyBorder="1" applyAlignment="1">
      <alignment horizontal="justify" vertical="center"/>
    </xf>
    <xf numFmtId="0" fontId="58" fillId="11" borderId="125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vertical="center"/>
    </xf>
    <xf numFmtId="2" fontId="3" fillId="11" borderId="126" xfId="0" applyNumberFormat="1" applyFont="1" applyFill="1" applyBorder="1" applyAlignment="1">
      <alignment vertical="center"/>
    </xf>
    <xf numFmtId="49" fontId="58" fillId="11" borderId="125" xfId="0" applyNumberFormat="1" applyFont="1" applyFill="1" applyBorder="1" applyAlignment="1">
      <alignment horizontal="left" vertical="top"/>
    </xf>
    <xf numFmtId="49" fontId="58" fillId="11" borderId="125" xfId="0" applyNumberFormat="1" applyFont="1" applyFill="1" applyBorder="1" applyAlignment="1">
      <alignment horizontal="right"/>
    </xf>
    <xf numFmtId="0" fontId="6" fillId="11" borderId="1" xfId="0" applyFont="1" applyFill="1" applyBorder="1" applyAlignment="1"/>
    <xf numFmtId="49" fontId="4" fillId="14" borderId="125" xfId="0" applyNumberFormat="1" applyFont="1" applyFill="1" applyBorder="1" applyAlignment="1">
      <alignment horizontal="right"/>
    </xf>
    <xf numFmtId="49" fontId="58" fillId="11" borderId="121" xfId="0" applyNumberFormat="1" applyFont="1" applyFill="1" applyBorder="1" applyAlignment="1">
      <alignment horizontal="right"/>
    </xf>
    <xf numFmtId="0" fontId="6" fillId="11" borderId="121" xfId="0" applyFont="1" applyFill="1" applyBorder="1" applyAlignment="1"/>
    <xf numFmtId="49" fontId="3" fillId="14" borderId="125" xfId="0" applyNumberFormat="1" applyFont="1" applyFill="1" applyBorder="1" applyAlignment="1">
      <alignment horizontal="right"/>
    </xf>
    <xf numFmtId="0" fontId="6" fillId="14" borderId="1" xfId="0" applyFont="1" applyFill="1" applyBorder="1" applyAlignment="1"/>
    <xf numFmtId="0" fontId="58" fillId="14" borderId="1" xfId="0" applyFont="1" applyFill="1" applyBorder="1" applyAlignment="1">
      <alignment horizontal="right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166" fontId="0" fillId="7" borderId="0" xfId="1" applyFont="1" applyFill="1" applyBorder="1" applyAlignment="1" applyProtection="1">
      <alignment horizontal="center" vertical="center"/>
    </xf>
    <xf numFmtId="166" fontId="0" fillId="7" borderId="0" xfId="1" applyFont="1" applyFill="1" applyBorder="1" applyAlignment="1" applyProtection="1">
      <alignment vertical="center"/>
    </xf>
    <xf numFmtId="173" fontId="0" fillId="7" borderId="0" xfId="0" applyNumberFormat="1" applyFont="1" applyFill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49" fontId="48" fillId="7" borderId="0" xfId="0" applyNumberFormat="1" applyFont="1" applyFill="1" applyBorder="1" applyAlignment="1">
      <alignment horizontal="left"/>
    </xf>
    <xf numFmtId="10" fontId="48" fillId="7" borderId="8" xfId="2" applyNumberFormat="1" applyFont="1" applyFill="1" applyBorder="1" applyAlignment="1" applyProtection="1">
      <alignment horizontal="right" wrapText="1"/>
    </xf>
    <xf numFmtId="10" fontId="48" fillId="7" borderId="8" xfId="2" applyNumberFormat="1" applyFont="1" applyFill="1" applyBorder="1" applyAlignment="1" applyProtection="1">
      <alignment horizontal="right"/>
    </xf>
    <xf numFmtId="10" fontId="48" fillId="7" borderId="127" xfId="2" applyNumberFormat="1" applyFont="1" applyFill="1" applyBorder="1" applyAlignment="1" applyProtection="1">
      <alignment horizontal="right" wrapText="1"/>
    </xf>
    <xf numFmtId="0" fontId="74" fillId="0" borderId="0" xfId="0" applyFont="1" applyBorder="1"/>
    <xf numFmtId="0" fontId="75" fillId="0" borderId="131" xfId="0" applyFont="1" applyFill="1" applyBorder="1" applyAlignment="1"/>
    <xf numFmtId="0" fontId="75" fillId="0" borderId="132" xfId="0" applyFont="1" applyFill="1" applyBorder="1" applyAlignment="1">
      <alignment wrapText="1"/>
    </xf>
    <xf numFmtId="0" fontId="75" fillId="0" borderId="132" xfId="0" applyFont="1" applyFill="1" applyBorder="1" applyAlignment="1">
      <alignment horizontal="left" wrapText="1"/>
    </xf>
    <xf numFmtId="0" fontId="75" fillId="0" borderId="133" xfId="0" applyFont="1" applyFill="1" applyBorder="1" applyAlignment="1">
      <alignment wrapText="1"/>
    </xf>
    <xf numFmtId="0" fontId="74" fillId="0" borderId="0" xfId="0" applyFont="1"/>
    <xf numFmtId="0" fontId="76" fillId="0" borderId="0" xfId="0" applyFont="1" applyBorder="1"/>
    <xf numFmtId="49" fontId="76" fillId="0" borderId="134" xfId="0" applyNumberFormat="1" applyFont="1" applyFill="1" applyBorder="1" applyAlignment="1">
      <alignment horizontal="left"/>
    </xf>
    <xf numFmtId="49" fontId="76" fillId="0" borderId="0" xfId="0" applyNumberFormat="1" applyFont="1" applyFill="1" applyBorder="1" applyAlignment="1">
      <alignment horizontal="left" wrapText="1"/>
    </xf>
    <xf numFmtId="170" fontId="76" fillId="0" borderId="48" xfId="0" applyNumberFormat="1" applyFont="1" applyFill="1" applyBorder="1" applyAlignment="1">
      <alignment horizontal="center" vertical="center"/>
    </xf>
    <xf numFmtId="170" fontId="76" fillId="0" borderId="48" xfId="0" applyNumberFormat="1" applyFont="1" applyFill="1" applyBorder="1" applyAlignment="1">
      <alignment horizontal="left" vertical="center"/>
    </xf>
    <xf numFmtId="2" fontId="76" fillId="0" borderId="48" xfId="0" applyNumberFormat="1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vertical="center"/>
    </xf>
    <xf numFmtId="0" fontId="76" fillId="0" borderId="48" xfId="0" applyFont="1" applyFill="1" applyBorder="1" applyAlignment="1">
      <alignment horizontal="left" vertical="center"/>
    </xf>
    <xf numFmtId="0" fontId="76" fillId="0" borderId="135" xfId="0" applyFont="1" applyFill="1" applyBorder="1" applyAlignment="1">
      <alignment horizontal="left" vertical="center"/>
    </xf>
    <xf numFmtId="0" fontId="76" fillId="0" borderId="0" xfId="0" applyFont="1"/>
    <xf numFmtId="49" fontId="77" fillId="0" borderId="54" xfId="0" applyNumberFormat="1" applyFont="1" applyFill="1" applyBorder="1" applyAlignment="1">
      <alignment horizontal="right"/>
    </xf>
    <xf numFmtId="49" fontId="77" fillId="0" borderId="55" xfId="0" applyNumberFormat="1" applyFont="1" applyFill="1" applyBorder="1" applyAlignment="1">
      <alignment horizontal="right" wrapText="1"/>
    </xf>
    <xf numFmtId="1" fontId="77" fillId="0" borderId="56" xfId="0" applyNumberFormat="1" applyFont="1" applyFill="1" applyBorder="1" applyAlignment="1">
      <alignment horizontal="right"/>
    </xf>
    <xf numFmtId="170" fontId="77" fillId="0" borderId="56" xfId="0" applyNumberFormat="1" applyFont="1" applyFill="1" applyBorder="1" applyAlignment="1">
      <alignment horizontal="left"/>
    </xf>
    <xf numFmtId="2" fontId="77" fillId="0" borderId="56" xfId="0" applyNumberFormat="1" applyFont="1" applyFill="1" applyBorder="1" applyAlignment="1">
      <alignment horizontal="right"/>
    </xf>
    <xf numFmtId="170" fontId="77" fillId="0" borderId="56" xfId="0" applyNumberFormat="1" applyFont="1" applyFill="1" applyBorder="1" applyAlignment="1"/>
    <xf numFmtId="0" fontId="77" fillId="0" borderId="56" xfId="0" applyFont="1" applyFill="1" applyBorder="1" applyAlignment="1">
      <alignment horizontal="left"/>
    </xf>
    <xf numFmtId="0" fontId="77" fillId="0" borderId="61" xfId="0" applyFont="1" applyFill="1" applyBorder="1" applyAlignment="1">
      <alignment horizontal="left"/>
    </xf>
    <xf numFmtId="49" fontId="77" fillId="0" borderId="57" xfId="0" applyNumberFormat="1" applyFont="1" applyFill="1" applyBorder="1" applyAlignment="1">
      <alignment horizontal="right"/>
    </xf>
    <xf numFmtId="49" fontId="77" fillId="0" borderId="58" xfId="0" applyNumberFormat="1" applyFont="1" applyFill="1" applyBorder="1" applyAlignment="1">
      <alignment horizontal="right"/>
    </xf>
    <xf numFmtId="171" fontId="75" fillId="6" borderId="59" xfId="0" applyNumberFormat="1" applyFont="1" applyFill="1" applyBorder="1"/>
    <xf numFmtId="0" fontId="77" fillId="6" borderId="60" xfId="0" applyFont="1" applyFill="1" applyBorder="1" applyAlignment="1">
      <alignment horizontal="left"/>
    </xf>
    <xf numFmtId="0" fontId="77" fillId="6" borderId="60" xfId="0" applyFont="1" applyFill="1" applyBorder="1" applyAlignment="1"/>
    <xf numFmtId="0" fontId="77" fillId="6" borderId="60" xfId="0" applyFont="1" applyFill="1" applyBorder="1" applyAlignment="1">
      <alignment horizontal="right"/>
    </xf>
    <xf numFmtId="0" fontId="77" fillId="6" borderId="62" xfId="0" applyFont="1" applyFill="1" applyBorder="1" applyAlignment="1">
      <alignment horizontal="left"/>
    </xf>
    <xf numFmtId="2" fontId="75" fillId="6" borderId="59" xfId="0" applyNumberFormat="1" applyFont="1" applyFill="1" applyBorder="1" applyAlignment="1">
      <alignment horizontal="right"/>
    </xf>
    <xf numFmtId="0" fontId="77" fillId="6" borderId="63" xfId="0" applyFont="1" applyFill="1" applyBorder="1" applyAlignment="1">
      <alignment horizontal="left"/>
    </xf>
    <xf numFmtId="0" fontId="74" fillId="0" borderId="0" xfId="0" applyFont="1" applyFill="1" applyBorder="1"/>
    <xf numFmtId="49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  <xf numFmtId="0" fontId="78" fillId="0" borderId="0" xfId="0" applyFont="1" applyFill="1" applyBorder="1" applyAlignment="1">
      <alignment horizontal="left"/>
    </xf>
    <xf numFmtId="0" fontId="76" fillId="0" borderId="64" xfId="0" applyFont="1" applyFill="1" applyBorder="1" applyAlignment="1">
      <alignment horizontal="left" vertical="center"/>
    </xf>
    <xf numFmtId="170" fontId="76" fillId="0" borderId="48" xfId="0" applyNumberFormat="1" applyFont="1" applyFill="1" applyBorder="1" applyAlignment="1">
      <alignment vertical="center"/>
    </xf>
    <xf numFmtId="2" fontId="75" fillId="6" borderId="65" xfId="0" applyNumberFormat="1" applyFont="1" applyFill="1" applyBorder="1"/>
    <xf numFmtId="49" fontId="4" fillId="7" borderId="116" xfId="0" applyNumberFormat="1" applyFont="1" applyFill="1" applyBorder="1" applyAlignment="1">
      <alignment horizontal="right"/>
    </xf>
    <xf numFmtId="0" fontId="3" fillId="7" borderId="116" xfId="14" applyFont="1" applyFill="1" applyBorder="1" applyAlignment="1">
      <alignment vertical="center" wrapText="1"/>
    </xf>
    <xf numFmtId="0" fontId="4" fillId="7" borderId="116" xfId="14" applyFont="1" applyFill="1" applyBorder="1" applyAlignment="1">
      <alignment horizontal="center"/>
    </xf>
    <xf numFmtId="0" fontId="3" fillId="7" borderId="116" xfId="14" applyFont="1" applyFill="1" applyBorder="1" applyAlignment="1">
      <alignment horizontal="center" vertical="center" wrapText="1"/>
    </xf>
    <xf numFmtId="2" fontId="3" fillId="7" borderId="116" xfId="14" applyNumberFormat="1" applyFont="1" applyFill="1" applyBorder="1" applyAlignment="1">
      <alignment horizontal="right" vertical="center"/>
    </xf>
    <xf numFmtId="4" fontId="3" fillId="7" borderId="116" xfId="14" applyNumberFormat="1" applyFont="1" applyFill="1" applyBorder="1" applyAlignment="1"/>
    <xf numFmtId="4" fontId="3" fillId="7" borderId="116" xfId="0" applyNumberFormat="1" applyFont="1" applyFill="1" applyBorder="1"/>
    <xf numFmtId="49" fontId="3" fillId="7" borderId="136" xfId="14" applyNumberFormat="1" applyFont="1" applyFill="1" applyBorder="1" applyAlignment="1">
      <alignment horizontal="right"/>
    </xf>
    <xf numFmtId="0" fontId="62" fillId="7" borderId="116" xfId="14" applyFont="1" applyFill="1" applyBorder="1" applyAlignment="1">
      <alignment wrapText="1"/>
    </xf>
    <xf numFmtId="0" fontId="4" fillId="7" borderId="116" xfId="14" applyFont="1" applyFill="1" applyBorder="1" applyAlignment="1">
      <alignment horizontal="right"/>
    </xf>
    <xf numFmtId="4" fontId="3" fillId="12" borderId="116" xfId="14" applyNumberFormat="1" applyFont="1" applyFill="1" applyBorder="1" applyAlignment="1"/>
    <xf numFmtId="0" fontId="3" fillId="12" borderId="116" xfId="14" applyFont="1" applyFill="1" applyBorder="1" applyAlignment="1">
      <alignment wrapText="1"/>
    </xf>
    <xf numFmtId="4" fontId="3" fillId="7" borderId="116" xfId="0" applyNumberFormat="1" applyFont="1" applyFill="1" applyBorder="1" applyAlignment="1"/>
    <xf numFmtId="0" fontId="3" fillId="0" borderId="116" xfId="14" applyFont="1" applyFill="1" applyBorder="1" applyAlignment="1">
      <alignment wrapText="1"/>
    </xf>
    <xf numFmtId="0" fontId="4" fillId="0" borderId="116" xfId="14" applyFont="1" applyFill="1" applyBorder="1" applyAlignment="1">
      <alignment horizontal="right"/>
    </xf>
    <xf numFmtId="0" fontId="4" fillId="0" borderId="116" xfId="14" applyFont="1" applyFill="1" applyBorder="1" applyAlignment="1">
      <alignment horizontal="center"/>
    </xf>
    <xf numFmtId="4" fontId="3" fillId="0" borderId="116" xfId="14" applyNumberFormat="1" applyFont="1" applyFill="1" applyBorder="1" applyAlignment="1"/>
    <xf numFmtId="4" fontId="3" fillId="0" borderId="116" xfId="0" applyNumberFormat="1" applyFont="1" applyFill="1" applyBorder="1"/>
    <xf numFmtId="4" fontId="3" fillId="0" borderId="116" xfId="0" applyNumberFormat="1" applyFont="1" applyFill="1" applyBorder="1" applyAlignment="1"/>
    <xf numFmtId="0" fontId="3" fillId="7" borderId="116" xfId="14" applyFont="1" applyFill="1" applyBorder="1" applyAlignment="1">
      <alignment wrapText="1"/>
    </xf>
    <xf numFmtId="4" fontId="3" fillId="7" borderId="21" xfId="0" applyNumberFormat="1" applyFont="1" applyFill="1" applyBorder="1"/>
    <xf numFmtId="0" fontId="3" fillId="7" borderId="116" xfId="0" applyFont="1" applyFill="1" applyBorder="1" applyAlignment="1">
      <alignment horizontal="left" wrapText="1"/>
    </xf>
    <xf numFmtId="0" fontId="4" fillId="7" borderId="116" xfId="0" applyFont="1" applyFill="1" applyBorder="1" applyAlignment="1">
      <alignment horizontal="right"/>
    </xf>
    <xf numFmtId="0" fontId="3" fillId="7" borderId="116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right" wrapText="1"/>
    </xf>
    <xf numFmtId="0" fontId="58" fillId="7" borderId="3" xfId="0" applyFont="1" applyFill="1" applyBorder="1" applyAlignment="1">
      <alignment horizontal="right"/>
    </xf>
    <xf numFmtId="4" fontId="6" fillId="7" borderId="3" xfId="0" applyNumberFormat="1" applyFont="1" applyFill="1" applyBorder="1"/>
    <xf numFmtId="4" fontId="3" fillId="7" borderId="3" xfId="0" applyNumberFormat="1" applyFont="1" applyFill="1" applyBorder="1"/>
    <xf numFmtId="4" fontId="6" fillId="7" borderId="21" xfId="0" applyNumberFormat="1" applyFont="1" applyFill="1" applyBorder="1"/>
    <xf numFmtId="49" fontId="4" fillId="7" borderId="4" xfId="0" applyNumberFormat="1" applyFont="1" applyFill="1" applyBorder="1" applyAlignment="1">
      <alignment horizontal="right"/>
    </xf>
    <xf numFmtId="0" fontId="4" fillId="7" borderId="116" xfId="14" applyFont="1" applyFill="1" applyBorder="1" applyAlignment="1">
      <alignment horizontal="center" vertical="center"/>
    </xf>
    <xf numFmtId="2" fontId="3" fillId="7" borderId="4" xfId="14" applyNumberFormat="1" applyFont="1" applyFill="1" applyBorder="1" applyAlignment="1">
      <alignment horizontal="right" vertical="center"/>
    </xf>
    <xf numFmtId="49" fontId="3" fillId="0" borderId="136" xfId="14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4" fontId="3" fillId="7" borderId="137" xfId="0" applyNumberFormat="1" applyFont="1" applyFill="1" applyBorder="1"/>
    <xf numFmtId="49" fontId="3" fillId="7" borderId="138" xfId="14" applyNumberFormat="1" applyFont="1" applyFill="1" applyBorder="1" applyAlignment="1">
      <alignment horizontal="right"/>
    </xf>
    <xf numFmtId="0" fontId="3" fillId="7" borderId="139" xfId="14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right" wrapText="1"/>
    </xf>
    <xf numFmtId="0" fontId="3" fillId="14" borderId="1" xfId="0" applyFont="1" applyFill="1" applyBorder="1" applyAlignment="1">
      <alignment horizontal="center"/>
    </xf>
    <xf numFmtId="4" fontId="6" fillId="14" borderId="1" xfId="0" applyNumberFormat="1" applyFont="1" applyFill="1" applyBorder="1" applyAlignment="1"/>
    <xf numFmtId="4" fontId="3" fillId="14" borderId="1" xfId="0" applyNumberFormat="1" applyFont="1" applyFill="1" applyBorder="1" applyAlignment="1"/>
    <xf numFmtId="167" fontId="6" fillId="14" borderId="126" xfId="5" applyFont="1" applyFill="1" applyBorder="1" applyAlignment="1" applyProtection="1"/>
    <xf numFmtId="49" fontId="4" fillId="7" borderId="125" xfId="14" applyNumberFormat="1" applyFont="1" applyFill="1" applyBorder="1" applyAlignment="1">
      <alignment horizontal="right" vertical="top"/>
    </xf>
    <xf numFmtId="4" fontId="3" fillId="7" borderId="1" xfId="14" applyNumberFormat="1" applyFont="1" applyFill="1" applyBorder="1"/>
    <xf numFmtId="1" fontId="1" fillId="0" borderId="106" xfId="0" applyNumberFormat="1" applyFont="1" applyFill="1" applyBorder="1" applyAlignment="1">
      <alignment horizontal="center"/>
    </xf>
    <xf numFmtId="1" fontId="3" fillId="0" borderId="106" xfId="1" applyNumberFormat="1" applyFont="1" applyFill="1" applyBorder="1" applyAlignment="1" applyProtection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3" fillId="0" borderId="107" xfId="1" applyNumberFormat="1" applyFont="1" applyFill="1" applyBorder="1" applyAlignment="1" applyProtection="1">
      <alignment horizontal="center"/>
    </xf>
    <xf numFmtId="0" fontId="0" fillId="0" borderId="0" xfId="7" applyFont="1" applyAlignment="1">
      <alignment wrapText="1"/>
    </xf>
    <xf numFmtId="0" fontId="0" fillId="0" borderId="0" xfId="7" applyFont="1" applyAlignment="1"/>
    <xf numFmtId="0" fontId="0" fillId="0" borderId="0" xfId="7" applyFont="1" applyAlignment="1">
      <alignment horizontal="center" wrapText="1"/>
    </xf>
    <xf numFmtId="0" fontId="2" fillId="0" borderId="0" xfId="7" applyFont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3" fillId="8" borderId="123" xfId="0" applyFont="1" applyFill="1" applyBorder="1" applyAlignment="1">
      <alignment horizontal="left" wrapText="1"/>
    </xf>
    <xf numFmtId="2" fontId="54" fillId="8" borderId="123" xfId="0" applyNumberFormat="1" applyFont="1" applyFill="1" applyBorder="1" applyAlignment="1" applyProtection="1">
      <alignment horizontal="left"/>
      <protection locked="0"/>
    </xf>
    <xf numFmtId="0" fontId="64" fillId="8" borderId="122" xfId="0" applyFont="1" applyFill="1" applyBorder="1" applyAlignment="1">
      <alignment horizontal="distributed"/>
    </xf>
    <xf numFmtId="0" fontId="64" fillId="8" borderId="123" xfId="0" applyFont="1" applyFill="1" applyBorder="1" applyAlignment="1">
      <alignment horizontal="distributed"/>
    </xf>
    <xf numFmtId="0" fontId="9" fillId="8" borderId="123" xfId="0" applyFont="1" applyFill="1" applyBorder="1" applyAlignment="1">
      <alignment horizontal="distributed"/>
    </xf>
    <xf numFmtId="0" fontId="29" fillId="8" borderId="123" xfId="0" applyFont="1" applyFill="1" applyBorder="1" applyAlignment="1">
      <alignment horizontal="right"/>
    </xf>
    <xf numFmtId="2" fontId="29" fillId="8" borderId="123" xfId="0" applyNumberFormat="1" applyFont="1" applyFill="1" applyBorder="1" applyAlignment="1" applyProtection="1">
      <alignment horizontal="right" vertical="center"/>
      <protection locked="0"/>
    </xf>
    <xf numFmtId="172" fontId="29" fillId="8" borderId="123" xfId="0" applyNumberFormat="1" applyFont="1" applyFill="1" applyBorder="1" applyAlignment="1" applyProtection="1">
      <alignment vertical="center"/>
      <protection locked="0"/>
    </xf>
    <xf numFmtId="10" fontId="3" fillId="8" borderId="123" xfId="2" applyNumberFormat="1" applyFont="1" applyFill="1" applyBorder="1" applyAlignment="1" applyProtection="1">
      <alignment horizontal="left"/>
      <protection locked="0"/>
    </xf>
    <xf numFmtId="0" fontId="79" fillId="8" borderId="123" xfId="0" applyNumberFormat="1" applyFont="1" applyFill="1" applyBorder="1" applyAlignment="1" applyProtection="1">
      <alignment horizontal="right"/>
      <protection locked="0"/>
    </xf>
    <xf numFmtId="17" fontId="29" fillId="9" borderId="123" xfId="0" applyNumberFormat="1" applyFont="1" applyFill="1" applyBorder="1" applyAlignment="1" applyProtection="1">
      <alignment horizontal="right"/>
      <protection locked="0"/>
    </xf>
    <xf numFmtId="172" fontId="29" fillId="8" borderId="123" xfId="0" applyNumberFormat="1" applyFont="1" applyFill="1" applyBorder="1" applyAlignment="1" applyProtection="1">
      <alignment horizontal="right"/>
      <protection locked="0"/>
    </xf>
    <xf numFmtId="49" fontId="29" fillId="8" borderId="12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vertical="center" wrapText="1"/>
    </xf>
    <xf numFmtId="0" fontId="8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7" borderId="0" xfId="0" applyFont="1" applyFill="1" applyBorder="1" applyAlignment="1">
      <alignment horizontal="center"/>
    </xf>
    <xf numFmtId="0" fontId="6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8" xfId="0" applyFont="1" applyFill="1" applyBorder="1" applyAlignment="1">
      <alignment horizontal="left"/>
    </xf>
    <xf numFmtId="0" fontId="6" fillId="0" borderId="111" xfId="0" applyFont="1" applyFill="1" applyBorder="1" applyAlignment="1">
      <alignment horizontal="left"/>
    </xf>
    <xf numFmtId="0" fontId="6" fillId="0" borderId="113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center" vertical="center" textRotation="90"/>
    </xf>
    <xf numFmtId="0" fontId="1" fillId="0" borderId="10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4" fontId="4" fillId="0" borderId="101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/>
    </xf>
    <xf numFmtId="2" fontId="5" fillId="6" borderId="73" xfId="0" applyNumberFormat="1" applyFont="1" applyFill="1" applyBorder="1" applyAlignment="1">
      <alignment horizontal="left"/>
    </xf>
    <xf numFmtId="2" fontId="5" fillId="6" borderId="77" xfId="0" applyNumberFormat="1" applyFont="1" applyFill="1" applyBorder="1" applyAlignment="1">
      <alignment horizontal="left"/>
    </xf>
    <xf numFmtId="2" fontId="5" fillId="6" borderId="1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Fill="1" applyBorder="1" applyAlignment="1" applyProtection="1">
      <alignment horizontal="left" wrapText="1"/>
      <protection locked="0"/>
    </xf>
    <xf numFmtId="4" fontId="40" fillId="0" borderId="0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 applyAlignment="1">
      <alignment wrapText="1"/>
    </xf>
    <xf numFmtId="0" fontId="4" fillId="0" borderId="0" xfId="0" applyFont="1" applyFill="1" applyBorder="1" applyAlignment="1" applyProtection="1">
      <protection locked="0"/>
    </xf>
  </cellXfs>
  <cellStyles count="20">
    <cellStyle name="Moeda" xfId="5" builtinId="4"/>
    <cellStyle name="Moeda 2" xfId="10"/>
    <cellStyle name="Moeda 2 2" xfId="6"/>
    <cellStyle name="Moeda 3" xfId="11"/>
    <cellStyle name="Moeda 4" xfId="8"/>
    <cellStyle name="Moeda 5" xfId="9"/>
    <cellStyle name="Normal" xfId="0" builtinId="0"/>
    <cellStyle name="Normal 2" xfId="7"/>
    <cellStyle name="Normal 3" xfId="14"/>
    <cellStyle name="Normal 3 2" xfId="4"/>
    <cellStyle name="Normal 4" xfId="15"/>
    <cellStyle name="Normal 8" xfId="16"/>
    <cellStyle name="P Skate Resumo" xfId="12"/>
    <cellStyle name="Porcentagem" xfId="2" builtinId="5"/>
    <cellStyle name="Porcentagem 2" xfId="17"/>
    <cellStyle name="Separador de milhares 2" xfId="13"/>
    <cellStyle name="TableStyleLight1" xfId="3"/>
    <cellStyle name="Título 5" xfId="18"/>
    <cellStyle name="Vírgula" xfId="1" builtinId="3"/>
    <cellStyle name="Vírgula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471237</xdr:colOff>
      <xdr:row>3</xdr:row>
      <xdr:rowOff>10027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3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7</xdr:col>
      <xdr:colOff>226219</xdr:colOff>
      <xdr:row>0</xdr:row>
      <xdr:rowOff>23813</xdr:rowOff>
    </xdr:from>
    <xdr:to>
      <xdr:col>7</xdr:col>
      <xdr:colOff>629771</xdr:colOff>
      <xdr:row>2</xdr:row>
      <xdr:rowOff>98344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391" y="23813"/>
          <a:ext cx="403552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619125</xdr:colOff>
      <xdr:row>4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58750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0</xdr:row>
      <xdr:rowOff>111125</xdr:rowOff>
    </xdr:from>
    <xdr:to>
      <xdr:col>3</xdr:col>
      <xdr:colOff>582846</xdr:colOff>
      <xdr:row>4</xdr:row>
      <xdr:rowOff>16125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938" y="111125"/>
          <a:ext cx="5510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471237</xdr:colOff>
      <xdr:row>4</xdr:row>
      <xdr:rowOff>42612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61925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28576</xdr:colOff>
      <xdr:row>1</xdr:row>
      <xdr:rowOff>9525</xdr:rowOff>
    </xdr:from>
    <xdr:to>
      <xdr:col>3</xdr:col>
      <xdr:colOff>395974</xdr:colOff>
      <xdr:row>3</xdr:row>
      <xdr:rowOff>45675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171450"/>
          <a:ext cx="367398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27215</xdr:rowOff>
    </xdr:from>
    <xdr:to>
      <xdr:col>1</xdr:col>
      <xdr:colOff>525665</xdr:colOff>
      <xdr:row>3</xdr:row>
      <xdr:rowOff>8595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27215"/>
          <a:ext cx="471237" cy="471237"/>
        </a:xfrm>
        <a:prstGeom prst="rect">
          <a:avLst/>
        </a:prstGeom>
      </xdr:spPr>
    </xdr:pic>
    <xdr:clientData/>
  </xdr:twoCellAnchor>
  <xdr:twoCellAnchor editAs="oneCell">
    <xdr:from>
      <xdr:col>10</xdr:col>
      <xdr:colOff>88447</xdr:colOff>
      <xdr:row>0</xdr:row>
      <xdr:rowOff>54429</xdr:rowOff>
    </xdr:from>
    <xdr:to>
      <xdr:col>10</xdr:col>
      <xdr:colOff>455845</xdr:colOff>
      <xdr:row>2</xdr:row>
      <xdr:rowOff>87858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6" y="54429"/>
          <a:ext cx="36739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tabSelected="1" view="pageBreakPreview" zoomScale="160" zoomScaleNormal="160" zoomScaleSheetLayoutView="160" workbookViewId="0">
      <selection activeCell="B6" sqref="B6"/>
    </sheetView>
  </sheetViews>
  <sheetFormatPr defaultColWidth="9.125" defaultRowHeight="12.85" customHeight="1"/>
  <cols>
    <col min="1" max="1" width="8.625" style="500" customWidth="1"/>
    <col min="2" max="2" width="68" style="500" customWidth="1"/>
    <col min="3" max="3" width="11.875" style="501" customWidth="1"/>
    <col min="4" max="4" width="3.375" style="502" customWidth="1"/>
    <col min="5" max="7" width="10.625" style="501" customWidth="1"/>
    <col min="8" max="8" width="12.375" style="501" customWidth="1"/>
    <col min="9" max="9" width="8.125" style="503" customWidth="1"/>
    <col min="10" max="10" width="5" style="503" customWidth="1"/>
    <col min="11" max="16384" width="9.125" style="501"/>
  </cols>
  <sheetData>
    <row r="1" spans="1:10" ht="12.85" customHeight="1">
      <c r="A1" s="504"/>
      <c r="B1" s="505" t="s">
        <v>0</v>
      </c>
      <c r="C1" s="505"/>
      <c r="D1" s="504"/>
      <c r="E1" s="504"/>
      <c r="F1" s="504"/>
      <c r="G1" s="504"/>
      <c r="H1" s="504"/>
    </row>
    <row r="2" spans="1:10" ht="12.85" customHeight="1">
      <c r="A2" s="504"/>
      <c r="B2" s="505" t="s">
        <v>1</v>
      </c>
      <c r="C2" s="505"/>
      <c r="D2" s="504"/>
      <c r="E2" s="504"/>
      <c r="F2" s="504"/>
      <c r="G2" s="504"/>
      <c r="H2" s="504"/>
    </row>
    <row r="3" spans="1:10" ht="12.85" customHeight="1">
      <c r="A3" s="504"/>
      <c r="B3" s="505" t="s">
        <v>2</v>
      </c>
      <c r="C3" s="505"/>
      <c r="D3" s="504"/>
      <c r="E3" s="504"/>
      <c r="F3" s="504"/>
      <c r="G3" s="504"/>
      <c r="H3" s="504"/>
    </row>
    <row r="4" spans="1:10" ht="12.85" customHeight="1">
      <c r="A4" s="754" t="s">
        <v>337</v>
      </c>
      <c r="B4" s="506" t="s">
        <v>3</v>
      </c>
      <c r="C4" s="507"/>
      <c r="D4" s="508"/>
      <c r="E4" s="509"/>
      <c r="F4" s="510"/>
      <c r="G4" s="510"/>
      <c r="H4" s="511"/>
      <c r="I4" s="581"/>
      <c r="J4" s="581"/>
    </row>
    <row r="5" spans="1:10">
      <c r="A5" s="755" t="s">
        <v>338</v>
      </c>
      <c r="B5" s="752" t="s">
        <v>517</v>
      </c>
      <c r="C5" s="512"/>
      <c r="D5" s="513"/>
      <c r="E5" s="514"/>
      <c r="F5" s="515"/>
      <c r="G5" s="515"/>
      <c r="H5" s="516"/>
      <c r="I5" s="582"/>
      <c r="J5" s="582"/>
    </row>
    <row r="6" spans="1:10" ht="12.85" customHeight="1">
      <c r="A6" s="755" t="s">
        <v>516</v>
      </c>
      <c r="B6" s="517" t="s">
        <v>4</v>
      </c>
      <c r="C6" s="518"/>
      <c r="D6" s="519"/>
      <c r="E6" s="757" t="s">
        <v>5</v>
      </c>
      <c r="F6" s="758"/>
      <c r="G6" s="758">
        <v>644.83000000000004</v>
      </c>
      <c r="H6" s="759" t="s">
        <v>6</v>
      </c>
    </row>
    <row r="7" spans="1:10" ht="12.85" customHeight="1">
      <c r="A7" s="755" t="s">
        <v>340</v>
      </c>
      <c r="B7" s="520">
        <v>43709</v>
      </c>
      <c r="C7" s="521"/>
      <c r="D7" s="522"/>
      <c r="E7" s="757" t="s">
        <v>7</v>
      </c>
      <c r="F7" s="760"/>
      <c r="G7" s="760">
        <v>0.223</v>
      </c>
      <c r="H7" s="761">
        <v>1.2498</v>
      </c>
      <c r="I7" s="583"/>
      <c r="J7" s="583"/>
    </row>
    <row r="8" spans="1:10" ht="12.85" customHeight="1">
      <c r="A8" s="523"/>
      <c r="B8" s="525"/>
      <c r="C8" s="524"/>
      <c r="D8" s="522"/>
      <c r="E8" s="762" t="s">
        <v>9</v>
      </c>
      <c r="F8" s="763" t="s">
        <v>10</v>
      </c>
      <c r="G8" s="764" t="s">
        <v>11</v>
      </c>
      <c r="H8" s="764" t="s">
        <v>514</v>
      </c>
      <c r="I8" s="584"/>
      <c r="J8" s="584"/>
    </row>
    <row r="9" spans="1:10" ht="12.85" customHeight="1">
      <c r="A9" s="756" t="s">
        <v>515</v>
      </c>
      <c r="B9" s="753">
        <v>13.62</v>
      </c>
      <c r="C9" s="524"/>
      <c r="D9" s="527"/>
      <c r="E9" s="528"/>
      <c r="F9" s="529" t="s">
        <v>12</v>
      </c>
      <c r="G9" s="526" t="s">
        <v>13</v>
      </c>
      <c r="H9" s="526"/>
      <c r="I9" s="584"/>
      <c r="J9" s="584"/>
    </row>
    <row r="10" spans="1:10" s="498" customFormat="1" ht="5.2" customHeight="1">
      <c r="A10" s="530"/>
      <c r="B10" s="530"/>
      <c r="C10" s="530"/>
      <c r="D10" s="530"/>
      <c r="E10" s="530"/>
      <c r="F10" s="530"/>
      <c r="G10" s="530"/>
      <c r="H10" s="530"/>
      <c r="I10" s="503"/>
      <c r="J10" s="503"/>
    </row>
    <row r="11" spans="1:10" ht="12.85" customHeight="1">
      <c r="A11" s="531" t="s">
        <v>14</v>
      </c>
      <c r="B11" s="532" t="s">
        <v>15</v>
      </c>
      <c r="C11" s="533" t="str">
        <f>B4</f>
        <v>ABRIGO MOTO TAXI</v>
      </c>
      <c r="D11" s="534"/>
      <c r="E11" s="534"/>
      <c r="F11" s="534"/>
      <c r="G11" s="535" t="s">
        <v>16</v>
      </c>
      <c r="H11" s="536">
        <v>1.2230000000000001</v>
      </c>
    </row>
    <row r="12" spans="1:10" ht="12.85" customHeight="1">
      <c r="A12" s="537">
        <v>1</v>
      </c>
      <c r="B12" s="538" t="s">
        <v>17</v>
      </c>
      <c r="C12" s="539"/>
      <c r="D12" s="540"/>
      <c r="E12" s="541"/>
      <c r="F12" s="541"/>
      <c r="G12" s="541"/>
      <c r="H12" s="542"/>
    </row>
    <row r="13" spans="1:10" ht="12.85" customHeight="1">
      <c r="A13" s="537" t="s">
        <v>18</v>
      </c>
      <c r="B13" s="538" t="s">
        <v>19</v>
      </c>
      <c r="C13" s="543" t="s">
        <v>20</v>
      </c>
      <c r="D13" s="543" t="s">
        <v>21</v>
      </c>
      <c r="E13" s="544" t="s">
        <v>22</v>
      </c>
      <c r="F13" s="544" t="s">
        <v>23</v>
      </c>
      <c r="G13" s="544" t="s">
        <v>24</v>
      </c>
      <c r="H13" s="545" t="s">
        <v>25</v>
      </c>
    </row>
    <row r="14" spans="1:10" s="499" customFormat="1" ht="12.85" customHeight="1">
      <c r="A14" s="546" t="s">
        <v>26</v>
      </c>
      <c r="B14" s="547" t="s">
        <v>27</v>
      </c>
      <c r="C14" s="548" t="s">
        <v>28</v>
      </c>
      <c r="D14" s="549" t="s">
        <v>8</v>
      </c>
      <c r="E14" s="550">
        <v>4</v>
      </c>
      <c r="F14" s="551">
        <v>308.18</v>
      </c>
      <c r="G14" s="550">
        <f>TRUNC(($H$11*F14),2)</f>
        <v>376.9</v>
      </c>
      <c r="H14" s="552">
        <f>TRUNC((E14*G14),2)</f>
        <v>1507.6</v>
      </c>
      <c r="I14" s="585">
        <f>TRUNC((H14/$H$16),4)</f>
        <v>0.26469999999999999</v>
      </c>
      <c r="J14" s="586" t="s">
        <v>29</v>
      </c>
    </row>
    <row r="15" spans="1:10" s="499" customFormat="1" ht="12.85" customHeight="1">
      <c r="A15" s="546" t="s">
        <v>30</v>
      </c>
      <c r="B15" s="547" t="s">
        <v>31</v>
      </c>
      <c r="C15" s="548" t="s">
        <v>32</v>
      </c>
      <c r="D15" s="549" t="s">
        <v>8</v>
      </c>
      <c r="E15" s="550">
        <v>70.400000000000006</v>
      </c>
      <c r="F15" s="551">
        <v>48.62</v>
      </c>
      <c r="G15" s="550">
        <f>TRUNC(($H$11*F15),2)</f>
        <v>59.46</v>
      </c>
      <c r="H15" s="552">
        <f>TRUNC((E15*G15),2)</f>
        <v>4185.9799999999996</v>
      </c>
      <c r="I15" s="585">
        <f>TRUNC((H15/$H$16),4)</f>
        <v>0.73519999999999996</v>
      </c>
      <c r="J15" s="586" t="s">
        <v>29</v>
      </c>
    </row>
    <row r="16" spans="1:10" s="499" customFormat="1" ht="12.85" customHeight="1">
      <c r="A16" s="559"/>
      <c r="B16" s="735" t="s">
        <v>33</v>
      </c>
      <c r="C16" s="553"/>
      <c r="D16" s="554"/>
      <c r="E16" s="555"/>
      <c r="F16" s="555"/>
      <c r="G16" s="555"/>
      <c r="H16" s="556">
        <f>SUM(H14:H15)</f>
        <v>5693.58</v>
      </c>
      <c r="I16" s="501"/>
      <c r="J16" s="501"/>
    </row>
    <row r="17" spans="1:10" ht="12.85" customHeight="1">
      <c r="A17" s="537" t="s">
        <v>34</v>
      </c>
      <c r="B17" s="538" t="s">
        <v>35</v>
      </c>
      <c r="C17" s="543" t="s">
        <v>20</v>
      </c>
      <c r="D17" s="543" t="s">
        <v>21</v>
      </c>
      <c r="E17" s="544" t="s">
        <v>22</v>
      </c>
      <c r="F17" s="544" t="s">
        <v>23</v>
      </c>
      <c r="G17" s="544" t="s">
        <v>24</v>
      </c>
      <c r="H17" s="545" t="s">
        <v>25</v>
      </c>
    </row>
    <row r="18" spans="1:10" s="499" customFormat="1" ht="22.45" customHeight="1">
      <c r="A18" s="697" t="s">
        <v>36</v>
      </c>
      <c r="B18" s="718" t="s">
        <v>37</v>
      </c>
      <c r="C18" s="719">
        <v>99059</v>
      </c>
      <c r="D18" s="720" t="s">
        <v>8</v>
      </c>
      <c r="E18" s="703">
        <v>98.4</v>
      </c>
      <c r="F18" s="702">
        <v>32.97</v>
      </c>
      <c r="G18" s="703">
        <f>TRUNC(($H$11*F18),2)</f>
        <v>40.32</v>
      </c>
      <c r="H18" s="709">
        <f>TRUNC((E18*G18),2)</f>
        <v>3967.48</v>
      </c>
      <c r="I18" s="585">
        <v>1</v>
      </c>
      <c r="J18" s="586" t="s">
        <v>29</v>
      </c>
    </row>
    <row r="19" spans="1:10" s="499" customFormat="1" ht="12.85" customHeight="1">
      <c r="A19" s="559"/>
      <c r="B19" s="735" t="s">
        <v>33</v>
      </c>
      <c r="C19" s="553"/>
      <c r="D19" s="554"/>
      <c r="E19" s="555"/>
      <c r="F19" s="555"/>
      <c r="G19" s="555"/>
      <c r="H19" s="556">
        <f>SUM(H18)</f>
        <v>3967.48</v>
      </c>
      <c r="I19" s="501"/>
      <c r="J19" s="501"/>
    </row>
    <row r="20" spans="1:10" ht="12.85" customHeight="1">
      <c r="A20" s="537" t="s">
        <v>38</v>
      </c>
      <c r="B20" s="538" t="s">
        <v>39</v>
      </c>
      <c r="C20" s="543" t="s">
        <v>20</v>
      </c>
      <c r="D20" s="543" t="s">
        <v>21</v>
      </c>
      <c r="E20" s="544" t="s">
        <v>22</v>
      </c>
      <c r="F20" s="544" t="s">
        <v>23</v>
      </c>
      <c r="G20" s="544" t="s">
        <v>24</v>
      </c>
      <c r="H20" s="545" t="s">
        <v>25</v>
      </c>
      <c r="I20" s="587"/>
      <c r="J20" s="588"/>
    </row>
    <row r="21" spans="1:10" s="499" customFormat="1" ht="22.45" customHeight="1">
      <c r="A21" s="546" t="s">
        <v>40</v>
      </c>
      <c r="B21" s="547" t="s">
        <v>41</v>
      </c>
      <c r="C21" s="548" t="s">
        <v>510</v>
      </c>
      <c r="D21" s="549" t="s">
        <v>42</v>
      </c>
      <c r="E21" s="550">
        <v>2.09</v>
      </c>
      <c r="F21" s="551">
        <v>150.69999999999999</v>
      </c>
      <c r="G21" s="550">
        <f>TRUNC(($H$11*F21),2)</f>
        <v>184.3</v>
      </c>
      <c r="H21" s="552">
        <f>TRUNC((E21*G21),2)</f>
        <v>385.18</v>
      </c>
      <c r="I21" s="585">
        <f>TRUNC((H21/$H$25),4)</f>
        <v>3.8199999999999998E-2</v>
      </c>
      <c r="J21" s="586" t="s">
        <v>29</v>
      </c>
    </row>
    <row r="22" spans="1:10" s="499" customFormat="1" ht="12.85" customHeight="1">
      <c r="A22" s="546" t="s">
        <v>43</v>
      </c>
      <c r="B22" s="547" t="s">
        <v>44</v>
      </c>
      <c r="C22" s="548">
        <v>94099</v>
      </c>
      <c r="D22" s="549" t="s">
        <v>42</v>
      </c>
      <c r="E22" s="550">
        <v>7.1</v>
      </c>
      <c r="F22" s="551">
        <v>2.2400000000000002</v>
      </c>
      <c r="G22" s="550">
        <f>TRUNC(($H$11*F22),2)</f>
        <v>2.73</v>
      </c>
      <c r="H22" s="552">
        <f>TRUNC((E22*G22),2)</f>
        <v>19.38</v>
      </c>
      <c r="I22" s="585">
        <f>TRUNC((H22/$H$25),4)</f>
        <v>1.9E-3</v>
      </c>
      <c r="J22" s="586" t="s">
        <v>29</v>
      </c>
    </row>
    <row r="23" spans="1:10" s="499" customFormat="1" ht="12.85" customHeight="1">
      <c r="A23" s="697" t="s">
        <v>45</v>
      </c>
      <c r="B23" s="718" t="s">
        <v>46</v>
      </c>
      <c r="C23" s="719">
        <v>96995</v>
      </c>
      <c r="D23" s="720" t="s">
        <v>42</v>
      </c>
      <c r="E23" s="703">
        <v>0.37</v>
      </c>
      <c r="F23" s="702">
        <v>36.14</v>
      </c>
      <c r="G23" s="703">
        <f>TRUNC(($H$11*F23),2)</f>
        <v>44.19</v>
      </c>
      <c r="H23" s="709">
        <f>TRUNC((E23*G23),2)</f>
        <v>16.350000000000001</v>
      </c>
      <c r="I23" s="585">
        <f t="shared" ref="I23:I24" si="0">TRUNC((H23/$H$25),4)</f>
        <v>1.6000000000000001E-3</v>
      </c>
      <c r="J23" s="586" t="s">
        <v>29</v>
      </c>
    </row>
    <row r="24" spans="1:10" s="499" customFormat="1" ht="12.85" customHeight="1">
      <c r="A24" s="559"/>
      <c r="B24" s="735" t="s">
        <v>33</v>
      </c>
      <c r="C24" s="553"/>
      <c r="D24" s="554"/>
      <c r="E24" s="555"/>
      <c r="F24" s="555"/>
      <c r="G24" s="555"/>
      <c r="H24" s="556">
        <f>SUM(H21:H23)</f>
        <v>420.91</v>
      </c>
      <c r="I24" s="585">
        <f t="shared" si="0"/>
        <v>4.1700000000000001E-2</v>
      </c>
      <c r="J24" s="586" t="s">
        <v>29</v>
      </c>
    </row>
    <row r="25" spans="1:10" ht="12.85" customHeight="1">
      <c r="A25" s="559"/>
      <c r="B25" s="560"/>
      <c r="C25" s="561"/>
      <c r="D25" s="554"/>
      <c r="E25" s="562" t="s">
        <v>47</v>
      </c>
      <c r="F25" s="576"/>
      <c r="G25" s="576">
        <v>1</v>
      </c>
      <c r="H25" s="565">
        <f>SUM(H24,H19,H16)</f>
        <v>10081.970000000001</v>
      </c>
      <c r="I25" s="589">
        <f>TRUNC((H25/$H$230),4)</f>
        <v>0.1348</v>
      </c>
      <c r="J25" s="590" t="s">
        <v>48</v>
      </c>
    </row>
    <row r="26" spans="1:10" s="499" customFormat="1" ht="6.1" customHeight="1">
      <c r="A26" s="559"/>
      <c r="B26" s="560"/>
      <c r="C26" s="561"/>
      <c r="D26" s="554"/>
      <c r="E26" s="563"/>
      <c r="F26" s="564"/>
      <c r="G26" s="564"/>
      <c r="H26" s="565"/>
      <c r="I26" s="503"/>
      <c r="J26" s="503"/>
    </row>
    <row r="27" spans="1:10" ht="12.85" customHeight="1">
      <c r="A27" s="537">
        <v>2</v>
      </c>
      <c r="B27" s="538" t="s">
        <v>49</v>
      </c>
      <c r="C27" s="539"/>
      <c r="D27" s="540"/>
      <c r="E27" s="541"/>
      <c r="F27" s="541"/>
      <c r="G27" s="541"/>
      <c r="H27" s="542"/>
      <c r="I27" s="591"/>
    </row>
    <row r="28" spans="1:10" ht="12.85" customHeight="1">
      <c r="A28" s="537" t="s">
        <v>50</v>
      </c>
      <c r="B28" s="538" t="s">
        <v>51</v>
      </c>
      <c r="C28" s="543" t="s">
        <v>20</v>
      </c>
      <c r="D28" s="543" t="s">
        <v>21</v>
      </c>
      <c r="E28" s="544" t="s">
        <v>22</v>
      </c>
      <c r="F28" s="544" t="s">
        <v>23</v>
      </c>
      <c r="G28" s="544" t="s">
        <v>24</v>
      </c>
      <c r="H28" s="545" t="s">
        <v>25</v>
      </c>
      <c r="I28" s="587"/>
      <c r="J28" s="588"/>
    </row>
    <row r="29" spans="1:10" s="499" customFormat="1" ht="12.85" customHeight="1">
      <c r="A29" s="697" t="s">
        <v>52</v>
      </c>
      <c r="B29" s="718" t="s">
        <v>53</v>
      </c>
      <c r="C29" s="719">
        <v>98229</v>
      </c>
      <c r="D29" s="720" t="s">
        <v>54</v>
      </c>
      <c r="E29" s="703">
        <v>24</v>
      </c>
      <c r="F29" s="702">
        <v>63.44</v>
      </c>
      <c r="G29" s="703">
        <f>TRUNC(($H$11*F29),2)</f>
        <v>77.58</v>
      </c>
      <c r="H29" s="709">
        <f>TRUNC((E29*G29),2)</f>
        <v>1861.92</v>
      </c>
      <c r="I29" s="585">
        <f>TRUNC((H29/$H$30),4)</f>
        <v>1</v>
      </c>
      <c r="J29" s="586" t="s">
        <v>29</v>
      </c>
    </row>
    <row r="30" spans="1:10" s="499" customFormat="1" ht="12.85" customHeight="1">
      <c r="A30" s="559"/>
      <c r="B30" s="735" t="s">
        <v>33</v>
      </c>
      <c r="C30" s="553"/>
      <c r="D30" s="554"/>
      <c r="E30" s="555"/>
      <c r="F30" s="555"/>
      <c r="G30" s="555"/>
      <c r="H30" s="556">
        <f>SUM(H29)</f>
        <v>1861.92</v>
      </c>
    </row>
    <row r="31" spans="1:10" ht="12.85" customHeight="1">
      <c r="A31" s="537" t="s">
        <v>55</v>
      </c>
      <c r="B31" s="538" t="s">
        <v>56</v>
      </c>
      <c r="C31" s="543" t="s">
        <v>20</v>
      </c>
      <c r="D31" s="543" t="s">
        <v>21</v>
      </c>
      <c r="E31" s="544" t="s">
        <v>22</v>
      </c>
      <c r="F31" s="544" t="s">
        <v>23</v>
      </c>
      <c r="G31" s="544" t="s">
        <v>24</v>
      </c>
      <c r="H31" s="545" t="s">
        <v>25</v>
      </c>
      <c r="I31" s="587"/>
      <c r="J31" s="588"/>
    </row>
    <row r="32" spans="1:10" s="499" customFormat="1" ht="12.85" customHeight="1">
      <c r="A32" s="546" t="s">
        <v>57</v>
      </c>
      <c r="B32" s="547" t="s">
        <v>58</v>
      </c>
      <c r="C32" s="548">
        <v>92270</v>
      </c>
      <c r="D32" s="549" t="s">
        <v>8</v>
      </c>
      <c r="E32" s="550">
        <v>24.21</v>
      </c>
      <c r="F32" s="551">
        <v>52.69</v>
      </c>
      <c r="G32" s="550">
        <f>TRUNC(($H$11*F32),2)</f>
        <v>64.430000000000007</v>
      </c>
      <c r="H32" s="552">
        <f>TRUNC((E32*G32),2)</f>
        <v>1559.85</v>
      </c>
      <c r="I32" s="585">
        <f t="shared" ref="I32:I36" si="1">TRUNC((H32/$H$38),4)</f>
        <v>0.24260000000000001</v>
      </c>
      <c r="J32" s="586" t="s">
        <v>29</v>
      </c>
    </row>
    <row r="33" spans="1:12" s="499" customFormat="1" ht="22.45" customHeight="1">
      <c r="A33" s="566" t="s">
        <v>59</v>
      </c>
      <c r="B33" s="567" t="s">
        <v>60</v>
      </c>
      <c r="C33" s="568">
        <v>92778</v>
      </c>
      <c r="D33" s="569" t="s">
        <v>61</v>
      </c>
      <c r="E33" s="570">
        <v>65.2</v>
      </c>
      <c r="F33" s="571">
        <v>8.44</v>
      </c>
      <c r="G33" s="570">
        <f>TRUNC(($H$11*F33),2)</f>
        <v>10.32</v>
      </c>
      <c r="H33" s="572">
        <f>TRUNC((E33*G33),2)</f>
        <v>672.86</v>
      </c>
      <c r="I33" s="585">
        <f t="shared" si="1"/>
        <v>0.1046</v>
      </c>
      <c r="J33" s="586" t="s">
        <v>29</v>
      </c>
    </row>
    <row r="34" spans="1:12" s="499" customFormat="1" ht="22.45" customHeight="1">
      <c r="A34" s="566" t="s">
        <v>62</v>
      </c>
      <c r="B34" s="567" t="s">
        <v>63</v>
      </c>
      <c r="C34" s="568">
        <v>92775</v>
      </c>
      <c r="D34" s="569" t="s">
        <v>61</v>
      </c>
      <c r="E34" s="570">
        <v>34</v>
      </c>
      <c r="F34" s="571">
        <v>12.29</v>
      </c>
      <c r="G34" s="570">
        <f>TRUNC(($H$11*F34),2)</f>
        <v>15.03</v>
      </c>
      <c r="H34" s="572">
        <f>TRUNC((E34*G34),2)</f>
        <v>511.02</v>
      </c>
      <c r="I34" s="585">
        <f t="shared" si="1"/>
        <v>7.9399999999999998E-2</v>
      </c>
      <c r="J34" s="586" t="s">
        <v>29</v>
      </c>
    </row>
    <row r="35" spans="1:12" s="499" customFormat="1" ht="12.85" customHeight="1">
      <c r="A35" s="546" t="s">
        <v>64</v>
      </c>
      <c r="B35" s="547" t="s">
        <v>65</v>
      </c>
      <c r="C35" s="548">
        <v>96555</v>
      </c>
      <c r="D35" s="549" t="s">
        <v>42</v>
      </c>
      <c r="E35" s="550">
        <v>1.88</v>
      </c>
      <c r="F35" s="551">
        <v>436.89</v>
      </c>
      <c r="G35" s="550">
        <f>TRUNC(($H$11*F35),2)</f>
        <v>534.30999999999995</v>
      </c>
      <c r="H35" s="552">
        <f>TRUNC((E35*G35),2)</f>
        <v>1004.5</v>
      </c>
      <c r="I35" s="585">
        <f t="shared" si="1"/>
        <v>0.15620000000000001</v>
      </c>
      <c r="J35" s="586" t="s">
        <v>29</v>
      </c>
    </row>
    <row r="36" spans="1:12" s="499" customFormat="1" ht="22.45" customHeight="1">
      <c r="A36" s="697" t="s">
        <v>66</v>
      </c>
      <c r="B36" s="718" t="s">
        <v>67</v>
      </c>
      <c r="C36" s="719">
        <v>98557</v>
      </c>
      <c r="D36" s="720" t="s">
        <v>8</v>
      </c>
      <c r="E36" s="703">
        <v>24.21</v>
      </c>
      <c r="F36" s="702">
        <v>27.68</v>
      </c>
      <c r="G36" s="703">
        <f>TRUNC(($H$11*F36),2)</f>
        <v>33.85</v>
      </c>
      <c r="H36" s="709">
        <f>TRUNC((E36*G36),2)</f>
        <v>819.5</v>
      </c>
      <c r="I36" s="585">
        <f t="shared" si="1"/>
        <v>0.12740000000000001</v>
      </c>
      <c r="J36" s="586" t="s">
        <v>29</v>
      </c>
    </row>
    <row r="37" spans="1:12" s="499" customFormat="1" ht="12.85" customHeight="1">
      <c r="A37" s="559"/>
      <c r="B37" s="735" t="s">
        <v>33</v>
      </c>
      <c r="C37" s="553"/>
      <c r="D37" s="554"/>
      <c r="E37" s="555"/>
      <c r="F37" s="555"/>
      <c r="G37" s="555"/>
      <c r="H37" s="556">
        <f>SUM(H32:H36)</f>
        <v>4567.7299999999996</v>
      </c>
      <c r="I37" s="585"/>
      <c r="J37" s="586"/>
    </row>
    <row r="38" spans="1:12" ht="12.85" customHeight="1">
      <c r="A38" s="559"/>
      <c r="B38" s="560"/>
      <c r="C38" s="561"/>
      <c r="D38" s="554"/>
      <c r="E38" s="562" t="s">
        <v>47</v>
      </c>
      <c r="F38" s="576"/>
      <c r="G38" s="576">
        <v>2</v>
      </c>
      <c r="H38" s="565">
        <f>H37+H30</f>
        <v>6429.65</v>
      </c>
      <c r="I38" s="589">
        <f>TRUNC((H38/$H$230),4)</f>
        <v>8.5999999999999993E-2</v>
      </c>
      <c r="J38" s="590" t="s">
        <v>48</v>
      </c>
    </row>
    <row r="39" spans="1:12" s="499" customFormat="1" ht="6.1" customHeight="1">
      <c r="A39" s="559"/>
      <c r="B39" s="560"/>
      <c r="C39" s="561"/>
      <c r="D39" s="554"/>
      <c r="E39" s="563"/>
      <c r="F39" s="564"/>
      <c r="G39" s="564"/>
      <c r="H39" s="565"/>
      <c r="I39" s="503"/>
      <c r="J39" s="503"/>
    </row>
    <row r="40" spans="1:12" ht="12.85" customHeight="1">
      <c r="A40" s="537">
        <v>3</v>
      </c>
      <c r="B40" s="538" t="s">
        <v>68</v>
      </c>
      <c r="C40" s="539"/>
      <c r="D40" s="540"/>
      <c r="E40" s="541"/>
      <c r="F40" s="541"/>
      <c r="G40" s="541"/>
      <c r="H40" s="542"/>
    </row>
    <row r="41" spans="1:12" ht="12.85" customHeight="1">
      <c r="A41" s="537" t="s">
        <v>69</v>
      </c>
      <c r="B41" s="538" t="s">
        <v>70</v>
      </c>
      <c r="C41" s="543" t="s">
        <v>20</v>
      </c>
      <c r="D41" s="543" t="s">
        <v>21</v>
      </c>
      <c r="E41" s="544" t="s">
        <v>22</v>
      </c>
      <c r="F41" s="544" t="s">
        <v>23</v>
      </c>
      <c r="G41" s="544" t="s">
        <v>24</v>
      </c>
      <c r="H41" s="545" t="s">
        <v>25</v>
      </c>
    </row>
    <row r="42" spans="1:12" s="499" customFormat="1" ht="12.85" customHeight="1">
      <c r="A42" s="546" t="s">
        <v>71</v>
      </c>
      <c r="B42" s="547" t="s">
        <v>72</v>
      </c>
      <c r="C42" s="548">
        <v>92270</v>
      </c>
      <c r="D42" s="549" t="s">
        <v>8</v>
      </c>
      <c r="E42" s="550">
        <v>39.56</v>
      </c>
      <c r="F42" s="551">
        <v>52.69</v>
      </c>
      <c r="G42" s="550">
        <f>TRUNC(($H$11*F42),2)</f>
        <v>64.430000000000007</v>
      </c>
      <c r="H42" s="552">
        <f>TRUNC((E42*G42),2)</f>
        <v>2548.85</v>
      </c>
      <c r="I42" s="585">
        <f>TRUNC((H42/$H$47),4)</f>
        <v>0.40710000000000002</v>
      </c>
      <c r="J42" s="586" t="s">
        <v>29</v>
      </c>
      <c r="K42" s="501"/>
      <c r="L42" s="501"/>
    </row>
    <row r="43" spans="1:12" s="499" customFormat="1" ht="22.45" customHeight="1">
      <c r="A43" s="546" t="s">
        <v>73</v>
      </c>
      <c r="B43" s="547" t="s">
        <v>74</v>
      </c>
      <c r="C43" s="568">
        <v>92778</v>
      </c>
      <c r="D43" s="549" t="s">
        <v>75</v>
      </c>
      <c r="E43" s="550">
        <v>143.80000000000001</v>
      </c>
      <c r="F43" s="571">
        <v>8.44</v>
      </c>
      <c r="G43" s="550">
        <f>TRUNC(($H$11*F43),2)</f>
        <v>10.32</v>
      </c>
      <c r="H43" s="552">
        <f>TRUNC((E43*G43),2)</f>
        <v>1484.01</v>
      </c>
      <c r="I43" s="585">
        <f t="shared" ref="I43:I45" si="2">TRUNC((H43/$H$47),4)</f>
        <v>0.23699999999999999</v>
      </c>
      <c r="J43" s="586" t="s">
        <v>29</v>
      </c>
      <c r="K43" s="501"/>
      <c r="L43" s="592"/>
    </row>
    <row r="44" spans="1:12" s="499" customFormat="1" ht="22.45" customHeight="1">
      <c r="A44" s="546" t="s">
        <v>76</v>
      </c>
      <c r="B44" s="547" t="s">
        <v>77</v>
      </c>
      <c r="C44" s="568">
        <v>92775</v>
      </c>
      <c r="D44" s="549" t="s">
        <v>75</v>
      </c>
      <c r="E44" s="550">
        <v>68.3</v>
      </c>
      <c r="F44" s="571">
        <v>12.29</v>
      </c>
      <c r="G44" s="550">
        <f>TRUNC(($H$11*F44),2)</f>
        <v>15.03</v>
      </c>
      <c r="H44" s="552">
        <f>TRUNC((E44*G44),2)</f>
        <v>1026.54</v>
      </c>
      <c r="I44" s="585">
        <f t="shared" si="2"/>
        <v>0.16389999999999999</v>
      </c>
      <c r="J44" s="586" t="s">
        <v>29</v>
      </c>
      <c r="K44" s="501"/>
      <c r="L44" s="501"/>
    </row>
    <row r="45" spans="1:12" s="499" customFormat="1" ht="12.85" customHeight="1">
      <c r="A45" s="697" t="s">
        <v>78</v>
      </c>
      <c r="B45" s="718" t="s">
        <v>65</v>
      </c>
      <c r="C45" s="719">
        <v>92741</v>
      </c>
      <c r="D45" s="720" t="s">
        <v>42</v>
      </c>
      <c r="E45" s="703">
        <v>1.95</v>
      </c>
      <c r="F45" s="702">
        <v>503.79</v>
      </c>
      <c r="G45" s="703">
        <f>TRUNC(($H$11*F45),2)</f>
        <v>616.13</v>
      </c>
      <c r="H45" s="709">
        <f>TRUNC((E45*G45),2)</f>
        <v>1201.45</v>
      </c>
      <c r="I45" s="585">
        <f t="shared" si="2"/>
        <v>0.1918</v>
      </c>
      <c r="J45" s="586" t="s">
        <v>29</v>
      </c>
      <c r="K45" s="501"/>
      <c r="L45" s="501"/>
    </row>
    <row r="46" spans="1:12" s="499" customFormat="1" ht="12.85" customHeight="1">
      <c r="A46" s="559"/>
      <c r="B46" s="735" t="s">
        <v>33</v>
      </c>
      <c r="C46" s="553"/>
      <c r="D46" s="554"/>
      <c r="E46" s="555"/>
      <c r="F46" s="555"/>
      <c r="G46" s="555"/>
      <c r="H46" s="556">
        <f>SUM(H42:H45)</f>
        <v>6260.8499999999995</v>
      </c>
      <c r="I46" s="585"/>
      <c r="J46" s="586"/>
      <c r="K46" s="501"/>
      <c r="L46" s="501"/>
    </row>
    <row r="47" spans="1:12" ht="12.85" customHeight="1">
      <c r="A47" s="559"/>
      <c r="B47" s="560"/>
      <c r="C47" s="561"/>
      <c r="D47" s="554"/>
      <c r="E47" s="562" t="s">
        <v>47</v>
      </c>
      <c r="F47" s="576"/>
      <c r="G47" s="576">
        <v>3</v>
      </c>
      <c r="H47" s="565">
        <f>H46</f>
        <v>6260.8499999999995</v>
      </c>
      <c r="I47" s="589">
        <f>TRUNC((H47/$H$230),4)</f>
        <v>8.3699999999999997E-2</v>
      </c>
      <c r="J47" s="590" t="s">
        <v>48</v>
      </c>
    </row>
    <row r="48" spans="1:12" s="499" customFormat="1" ht="6.1" customHeight="1">
      <c r="A48" s="559"/>
      <c r="B48" s="560"/>
      <c r="C48" s="561"/>
      <c r="D48" s="554"/>
      <c r="E48" s="563"/>
      <c r="F48" s="564"/>
      <c r="G48" s="564"/>
      <c r="H48" s="565"/>
      <c r="I48" s="503"/>
      <c r="J48" s="503"/>
    </row>
    <row r="49" spans="1:10" ht="12.85" customHeight="1">
      <c r="A49" s="537">
        <v>4</v>
      </c>
      <c r="B49" s="538" t="s">
        <v>79</v>
      </c>
      <c r="C49" s="539"/>
      <c r="D49" s="540"/>
      <c r="E49" s="541"/>
      <c r="F49" s="541"/>
      <c r="G49" s="541"/>
      <c r="H49" s="542"/>
      <c r="I49" s="593"/>
      <c r="J49" s="587"/>
    </row>
    <row r="50" spans="1:10" ht="12.85" customHeight="1">
      <c r="A50" s="573" t="s">
        <v>80</v>
      </c>
      <c r="B50" s="574" t="s">
        <v>81</v>
      </c>
      <c r="C50" s="543" t="s">
        <v>20</v>
      </c>
      <c r="D50" s="543" t="s">
        <v>21</v>
      </c>
      <c r="E50" s="544" t="s">
        <v>22</v>
      </c>
      <c r="F50" s="544" t="s">
        <v>23</v>
      </c>
      <c r="G50" s="544" t="s">
        <v>24</v>
      </c>
      <c r="H50" s="545" t="s">
        <v>25</v>
      </c>
      <c r="I50" s="593"/>
      <c r="J50" s="587"/>
    </row>
    <row r="51" spans="1:10" s="499" customFormat="1" ht="33.700000000000003" customHeight="1">
      <c r="A51" s="546" t="s">
        <v>82</v>
      </c>
      <c r="B51" s="575" t="s">
        <v>83</v>
      </c>
      <c r="C51" s="548">
        <v>87520</v>
      </c>
      <c r="D51" s="549" t="s">
        <v>8</v>
      </c>
      <c r="E51" s="550">
        <v>18.53</v>
      </c>
      <c r="F51" s="551">
        <v>62.58</v>
      </c>
      <c r="G51" s="550">
        <f>TRUNC(($H$11*F51),2)</f>
        <v>76.53</v>
      </c>
      <c r="H51" s="552">
        <f>TRUNC((E51*G51),2)</f>
        <v>1418.1</v>
      </c>
      <c r="I51" s="585">
        <f>TRUNC((H51/$H$54),4)</f>
        <v>0.41199999999999998</v>
      </c>
      <c r="J51" s="586" t="s">
        <v>29</v>
      </c>
    </row>
    <row r="52" spans="1:10" s="499" customFormat="1" ht="33.700000000000003" customHeight="1">
      <c r="A52" s="697" t="s">
        <v>84</v>
      </c>
      <c r="B52" s="734" t="s">
        <v>85</v>
      </c>
      <c r="C52" s="719">
        <v>87509</v>
      </c>
      <c r="D52" s="720" t="s">
        <v>8</v>
      </c>
      <c r="E52" s="703">
        <v>17.98</v>
      </c>
      <c r="F52" s="702">
        <v>92.02</v>
      </c>
      <c r="G52" s="703">
        <f>TRUNC(($H$11*F52),2)</f>
        <v>112.54</v>
      </c>
      <c r="H52" s="709">
        <f>TRUNC((E52*G52),2)</f>
        <v>2023.46</v>
      </c>
      <c r="I52" s="585">
        <f>TRUNC((H52/$H$54),4)</f>
        <v>0.58789999999999998</v>
      </c>
      <c r="J52" s="586" t="s">
        <v>29</v>
      </c>
    </row>
    <row r="53" spans="1:10" s="499" customFormat="1" ht="12.85" customHeight="1">
      <c r="A53" s="559"/>
      <c r="B53" s="735" t="s">
        <v>33</v>
      </c>
      <c r="C53" s="553"/>
      <c r="D53" s="554"/>
      <c r="E53" s="555"/>
      <c r="F53" s="555"/>
      <c r="G53" s="555"/>
      <c r="H53" s="556">
        <f>SUM(H51:H52)</f>
        <v>3441.56</v>
      </c>
      <c r="I53" s="585"/>
      <c r="J53" s="586"/>
    </row>
    <row r="54" spans="1:10" ht="12.85" customHeight="1">
      <c r="A54" s="559"/>
      <c r="B54" s="560"/>
      <c r="C54" s="561"/>
      <c r="D54" s="554"/>
      <c r="E54" s="562" t="s">
        <v>47</v>
      </c>
      <c r="F54" s="576"/>
      <c r="G54" s="576">
        <v>4</v>
      </c>
      <c r="H54" s="565">
        <f>SUM(H53)</f>
        <v>3441.56</v>
      </c>
      <c r="I54" s="589">
        <f>TRUNC((H54/$H$230),4)</f>
        <v>4.5999999999999999E-2</v>
      </c>
      <c r="J54" s="590" t="s">
        <v>48</v>
      </c>
    </row>
    <row r="55" spans="1:10" ht="6.1" customHeight="1">
      <c r="A55" s="559"/>
      <c r="B55" s="560"/>
      <c r="C55" s="561"/>
      <c r="D55" s="554"/>
      <c r="E55" s="562"/>
      <c r="F55" s="576"/>
      <c r="G55" s="576"/>
      <c r="H55" s="565"/>
      <c r="I55" s="594"/>
      <c r="J55" s="590"/>
    </row>
    <row r="56" spans="1:10" ht="12.85" customHeight="1">
      <c r="A56" s="537" t="s">
        <v>86</v>
      </c>
      <c r="B56" s="538" t="s">
        <v>87</v>
      </c>
      <c r="C56" s="539"/>
      <c r="D56" s="540"/>
      <c r="E56" s="541"/>
      <c r="F56" s="541"/>
      <c r="G56" s="541"/>
      <c r="H56" s="542"/>
      <c r="I56" s="593"/>
      <c r="J56" s="587"/>
    </row>
    <row r="57" spans="1:10" ht="12.85" customHeight="1">
      <c r="A57" s="573" t="s">
        <v>88</v>
      </c>
      <c r="B57" s="574" t="s">
        <v>89</v>
      </c>
      <c r="C57" s="543" t="s">
        <v>20</v>
      </c>
      <c r="D57" s="543" t="s">
        <v>21</v>
      </c>
      <c r="E57" s="544" t="s">
        <v>22</v>
      </c>
      <c r="F57" s="544" t="s">
        <v>23</v>
      </c>
      <c r="G57" s="544" t="s">
        <v>24</v>
      </c>
      <c r="H57" s="545" t="s">
        <v>25</v>
      </c>
      <c r="I57" s="593"/>
      <c r="J57" s="587"/>
    </row>
    <row r="58" spans="1:10" ht="24.1" customHeight="1">
      <c r="A58" s="577" t="s">
        <v>90</v>
      </c>
      <c r="B58" s="578" t="s">
        <v>91</v>
      </c>
      <c r="C58" s="579">
        <v>72120</v>
      </c>
      <c r="D58" s="580" t="s">
        <v>8</v>
      </c>
      <c r="E58" s="551">
        <v>27.26</v>
      </c>
      <c r="F58" s="551">
        <v>259.83999999999997</v>
      </c>
      <c r="G58" s="550">
        <f t="shared" ref="G58:G60" si="3">TRUNC(($H$11*F58),2)</f>
        <v>317.77999999999997</v>
      </c>
      <c r="H58" s="552">
        <f t="shared" ref="H58:H60" si="4">TRUNC((E58*G58),2)</f>
        <v>8662.68</v>
      </c>
      <c r="I58" s="585">
        <f t="shared" ref="I58:I60" si="5">TRUNC((H58/$H$66),4)</f>
        <v>0.8175</v>
      </c>
      <c r="J58" s="586" t="s">
        <v>29</v>
      </c>
    </row>
    <row r="59" spans="1:10">
      <c r="A59" s="577" t="s">
        <v>92</v>
      </c>
      <c r="B59" s="578" t="s">
        <v>501</v>
      </c>
      <c r="C59" s="579">
        <v>72120</v>
      </c>
      <c r="D59" s="580" t="s">
        <v>8</v>
      </c>
      <c r="E59" s="551">
        <v>1.89</v>
      </c>
      <c r="F59" s="551">
        <v>259.83999999999997</v>
      </c>
      <c r="G59" s="550">
        <f t="shared" si="3"/>
        <v>317.77999999999997</v>
      </c>
      <c r="H59" s="552">
        <f t="shared" si="4"/>
        <v>600.6</v>
      </c>
      <c r="I59" s="585">
        <f t="shared" si="5"/>
        <v>5.6599999999999998E-2</v>
      </c>
      <c r="J59" s="586" t="s">
        <v>29</v>
      </c>
    </row>
    <row r="60" spans="1:10" ht="32.1">
      <c r="A60" s="733" t="s">
        <v>93</v>
      </c>
      <c r="B60" s="716" t="s">
        <v>94</v>
      </c>
      <c r="C60" s="706">
        <v>84885</v>
      </c>
      <c r="D60" s="699" t="s">
        <v>95</v>
      </c>
      <c r="E60" s="702">
        <v>1</v>
      </c>
      <c r="F60" s="702">
        <v>577.4</v>
      </c>
      <c r="G60" s="703">
        <f t="shared" si="3"/>
        <v>706.16</v>
      </c>
      <c r="H60" s="709">
        <f t="shared" si="4"/>
        <v>706.16</v>
      </c>
      <c r="I60" s="585">
        <f t="shared" si="5"/>
        <v>6.6600000000000006E-2</v>
      </c>
      <c r="J60" s="586" t="s">
        <v>29</v>
      </c>
    </row>
    <row r="61" spans="1:10" s="499" customFormat="1" ht="12.85" customHeight="1">
      <c r="A61" s="559"/>
      <c r="B61" s="735" t="s">
        <v>33</v>
      </c>
      <c r="C61" s="553"/>
      <c r="D61" s="554"/>
      <c r="E61" s="555"/>
      <c r="F61" s="555"/>
      <c r="G61" s="555"/>
      <c r="H61" s="556">
        <f>SUM(H58:H60)</f>
        <v>9969.44</v>
      </c>
    </row>
    <row r="62" spans="1:10" ht="12.85" customHeight="1">
      <c r="A62" s="573" t="s">
        <v>96</v>
      </c>
      <c r="B62" s="574" t="s">
        <v>97</v>
      </c>
      <c r="C62" s="543" t="s">
        <v>20</v>
      </c>
      <c r="D62" s="543" t="s">
        <v>21</v>
      </c>
      <c r="E62" s="544" t="s">
        <v>22</v>
      </c>
      <c r="F62" s="544" t="s">
        <v>23</v>
      </c>
      <c r="G62" s="544" t="s">
        <v>24</v>
      </c>
      <c r="H62" s="545" t="s">
        <v>25</v>
      </c>
      <c r="I62" s="593"/>
      <c r="J62" s="587"/>
    </row>
    <row r="63" spans="1:10" ht="24.1" customHeight="1">
      <c r="A63" s="577" t="s">
        <v>98</v>
      </c>
      <c r="B63" s="578" t="s">
        <v>502</v>
      </c>
      <c r="C63" s="579">
        <v>94807</v>
      </c>
      <c r="D63" s="580" t="s">
        <v>95</v>
      </c>
      <c r="E63" s="551">
        <v>1</v>
      </c>
      <c r="F63" s="551">
        <v>461.49</v>
      </c>
      <c r="G63" s="550">
        <f>TRUNC(($H$11*F63),2)</f>
        <v>564.4</v>
      </c>
      <c r="H63" s="552">
        <f>TRUNC((E63*G63),2)</f>
        <v>564.4</v>
      </c>
      <c r="I63" s="585">
        <f>TRUNC((H63/$H$66),4)</f>
        <v>5.3199999999999997E-2</v>
      </c>
      <c r="J63" s="586" t="s">
        <v>29</v>
      </c>
    </row>
    <row r="64" spans="1:10" ht="24.1" customHeight="1">
      <c r="A64" s="577" t="s">
        <v>503</v>
      </c>
      <c r="B64" s="578" t="s">
        <v>504</v>
      </c>
      <c r="C64" s="579">
        <v>91305</v>
      </c>
      <c r="D64" s="580" t="s">
        <v>95</v>
      </c>
      <c r="E64" s="551">
        <v>1</v>
      </c>
      <c r="F64" s="551">
        <v>50.57</v>
      </c>
      <c r="G64" s="550">
        <f>TRUNC(($H$11*F64),2)</f>
        <v>61.84</v>
      </c>
      <c r="H64" s="552">
        <f>TRUNC((E64*G64),2)</f>
        <v>61.84</v>
      </c>
      <c r="I64" s="585">
        <f>TRUNC((H64/$H$66),4)</f>
        <v>5.7999999999999996E-3</v>
      </c>
      <c r="J64" s="586" t="s">
        <v>29</v>
      </c>
    </row>
    <row r="65" spans="1:10" s="499" customFormat="1" ht="12.85" customHeight="1">
      <c r="A65" s="559"/>
      <c r="B65" s="735" t="s">
        <v>33</v>
      </c>
      <c r="C65" s="553"/>
      <c r="D65" s="554"/>
      <c r="E65" s="555"/>
      <c r="F65" s="555"/>
      <c r="G65" s="555"/>
      <c r="H65" s="556">
        <f>SUM(H63:H64)</f>
        <v>626.24</v>
      </c>
      <c r="I65" s="585"/>
      <c r="J65" s="586"/>
    </row>
    <row r="66" spans="1:10" ht="12.85" customHeight="1">
      <c r="A66" s="559"/>
      <c r="B66" s="560"/>
      <c r="C66" s="561"/>
      <c r="D66" s="554"/>
      <c r="E66" s="562" t="s">
        <v>47</v>
      </c>
      <c r="F66" s="576"/>
      <c r="G66" s="576">
        <v>5</v>
      </c>
      <c r="H66" s="565">
        <f>SUM(H65,H61)</f>
        <v>10595.68</v>
      </c>
      <c r="I66" s="589">
        <f>TRUNC((H66/$H$230),4)</f>
        <v>0.14169999999999999</v>
      </c>
      <c r="J66" s="590" t="s">
        <v>48</v>
      </c>
    </row>
    <row r="67" spans="1:10" ht="5.2" customHeight="1">
      <c r="A67" s="559"/>
      <c r="B67" s="560"/>
      <c r="C67" s="561"/>
      <c r="D67" s="554"/>
      <c r="E67" s="562"/>
      <c r="F67" s="576"/>
      <c r="G67" s="576"/>
      <c r="H67" s="565"/>
      <c r="I67" s="594"/>
      <c r="J67" s="590"/>
    </row>
    <row r="68" spans="1:10" ht="12.85" customHeight="1">
      <c r="A68" s="537" t="s">
        <v>99</v>
      </c>
      <c r="B68" s="538" t="s">
        <v>100</v>
      </c>
      <c r="C68" s="539"/>
      <c r="D68" s="540"/>
      <c r="E68" s="541"/>
      <c r="F68" s="541"/>
      <c r="G68" s="541"/>
      <c r="H68" s="542"/>
      <c r="I68" s="593"/>
      <c r="J68" s="587"/>
    </row>
    <row r="69" spans="1:10" ht="12.85" customHeight="1">
      <c r="A69" s="573" t="s">
        <v>101</v>
      </c>
      <c r="B69" s="574" t="s">
        <v>102</v>
      </c>
      <c r="C69" s="543" t="s">
        <v>20</v>
      </c>
      <c r="D69" s="543" t="s">
        <v>21</v>
      </c>
      <c r="E69" s="544" t="s">
        <v>22</v>
      </c>
      <c r="F69" s="544" t="s">
        <v>23</v>
      </c>
      <c r="G69" s="544" t="s">
        <v>24</v>
      </c>
      <c r="H69" s="545" t="s">
        <v>25</v>
      </c>
      <c r="I69" s="593"/>
      <c r="J69" s="587"/>
    </row>
    <row r="70" spans="1:10" ht="23.2" customHeight="1">
      <c r="A70" s="597" t="s">
        <v>103</v>
      </c>
      <c r="B70" s="578" t="s">
        <v>104</v>
      </c>
      <c r="C70" s="579">
        <v>92255</v>
      </c>
      <c r="D70" s="580" t="s">
        <v>8</v>
      </c>
      <c r="E70" s="595">
        <v>2.88</v>
      </c>
      <c r="F70" s="551">
        <v>150.30000000000001</v>
      </c>
      <c r="G70" s="551">
        <f>TRUNC(($H$11*F70),2)</f>
        <v>183.81</v>
      </c>
      <c r="H70" s="596">
        <f>TRUNC((E70*G70),2)</f>
        <v>529.37</v>
      </c>
      <c r="I70" s="585">
        <f>TRUNC((H70/$H$77),4)</f>
        <v>7.1999999999999995E-2</v>
      </c>
      <c r="J70" s="586" t="s">
        <v>29</v>
      </c>
    </row>
    <row r="71" spans="1:10" ht="32.1">
      <c r="A71" s="597" t="s">
        <v>103</v>
      </c>
      <c r="B71" s="578" t="s">
        <v>105</v>
      </c>
      <c r="C71" s="579">
        <v>92580</v>
      </c>
      <c r="D71" s="580" t="s">
        <v>8</v>
      </c>
      <c r="E71" s="595">
        <v>34.83</v>
      </c>
      <c r="F71" s="551">
        <v>36.53</v>
      </c>
      <c r="G71" s="551">
        <f>TRUNC(($H$11*F71),2)</f>
        <v>44.67</v>
      </c>
      <c r="H71" s="596">
        <f>TRUNC((E71*G71),2)</f>
        <v>1555.85</v>
      </c>
      <c r="I71" s="585">
        <f>TRUNC((H71/$H$77),4)</f>
        <v>0.21160000000000001</v>
      </c>
      <c r="J71" s="586" t="s">
        <v>29</v>
      </c>
    </row>
    <row r="72" spans="1:10" ht="12.85" customHeight="1">
      <c r="A72" s="597" t="s">
        <v>106</v>
      </c>
      <c r="B72" s="578" t="s">
        <v>107</v>
      </c>
      <c r="C72" s="579">
        <v>94213</v>
      </c>
      <c r="D72" s="580" t="s">
        <v>8</v>
      </c>
      <c r="E72" s="595">
        <v>34.83</v>
      </c>
      <c r="F72" s="551">
        <v>40.31</v>
      </c>
      <c r="G72" s="551">
        <f t="shared" ref="G72:G74" si="6">TRUNC(($H$11*F72),2)</f>
        <v>49.29</v>
      </c>
      <c r="H72" s="596">
        <f>TRUNC((E72*G72),2)</f>
        <v>1716.77</v>
      </c>
      <c r="I72" s="585">
        <f t="shared" ref="I72:I74" si="7">TRUNC((H72/$H$77),4)</f>
        <v>0.23350000000000001</v>
      </c>
      <c r="J72" s="586" t="s">
        <v>29</v>
      </c>
    </row>
    <row r="73" spans="1:10" ht="12.85" customHeight="1">
      <c r="A73" s="597" t="s">
        <v>108</v>
      </c>
      <c r="B73" s="578" t="s">
        <v>109</v>
      </c>
      <c r="C73" s="579">
        <v>94227</v>
      </c>
      <c r="D73" s="580" t="s">
        <v>8</v>
      </c>
      <c r="E73" s="595">
        <v>12.5</v>
      </c>
      <c r="F73" s="551">
        <v>39.340000000000003</v>
      </c>
      <c r="G73" s="551">
        <f t="shared" si="6"/>
        <v>48.11</v>
      </c>
      <c r="H73" s="596">
        <f>TRUNC((E73*G73),2)</f>
        <v>601.37</v>
      </c>
      <c r="I73" s="585">
        <f t="shared" si="7"/>
        <v>8.1799999999999998E-2</v>
      </c>
      <c r="J73" s="586" t="s">
        <v>29</v>
      </c>
    </row>
    <row r="74" spans="1:10" ht="12.85" customHeight="1">
      <c r="A74" s="597" t="s">
        <v>110</v>
      </c>
      <c r="B74" s="578" t="s">
        <v>111</v>
      </c>
      <c r="C74" s="579">
        <v>94231</v>
      </c>
      <c r="D74" s="580" t="s">
        <v>8</v>
      </c>
      <c r="E74" s="595">
        <v>35.700000000000003</v>
      </c>
      <c r="F74" s="551">
        <v>29.45</v>
      </c>
      <c r="G74" s="551">
        <f t="shared" si="6"/>
        <v>36.01</v>
      </c>
      <c r="H74" s="596">
        <f>TRUNC((E74*G74),2)</f>
        <v>1285.55</v>
      </c>
      <c r="I74" s="585">
        <f t="shared" si="7"/>
        <v>0.1749</v>
      </c>
      <c r="J74" s="586" t="s">
        <v>29</v>
      </c>
    </row>
    <row r="75" spans="1:10" ht="21.4">
      <c r="A75" s="704" t="s">
        <v>112</v>
      </c>
      <c r="B75" s="716" t="s">
        <v>113</v>
      </c>
      <c r="C75" s="706">
        <v>96116</v>
      </c>
      <c r="D75" s="699" t="s">
        <v>8</v>
      </c>
      <c r="E75" s="707">
        <v>30.92</v>
      </c>
      <c r="F75" s="702">
        <v>43.93</v>
      </c>
      <c r="G75" s="702">
        <f t="shared" ref="G75" si="8">TRUNC(($H$11*F75),2)</f>
        <v>53.72</v>
      </c>
      <c r="H75" s="717">
        <f t="shared" ref="H75" si="9">TRUNC((E75*G75),2)</f>
        <v>1661.02</v>
      </c>
      <c r="I75" s="585">
        <f t="shared" ref="I75" si="10">TRUNC((H75/$H$77),4)</f>
        <v>0.22589999999999999</v>
      </c>
      <c r="J75" s="586" t="s">
        <v>29</v>
      </c>
    </row>
    <row r="76" spans="1:10" s="499" customFormat="1" ht="12.85" customHeight="1">
      <c r="A76" s="559"/>
      <c r="B76" s="735"/>
      <c r="C76" s="553"/>
      <c r="D76" s="554"/>
      <c r="E76" s="555"/>
      <c r="F76" s="555"/>
      <c r="G76" s="555"/>
      <c r="H76" s="556">
        <f>SUM(H70:H75)</f>
        <v>7349.93</v>
      </c>
      <c r="I76" s="585"/>
      <c r="J76" s="586"/>
    </row>
    <row r="77" spans="1:10" ht="12.85" customHeight="1">
      <c r="A77" s="559"/>
      <c r="B77" s="560"/>
      <c r="C77" s="561"/>
      <c r="D77" s="554"/>
      <c r="E77" s="562" t="s">
        <v>47</v>
      </c>
      <c r="F77" s="576"/>
      <c r="G77" s="576">
        <v>6</v>
      </c>
      <c r="H77" s="565">
        <f>SUM(H76)</f>
        <v>7349.93</v>
      </c>
      <c r="I77" s="589">
        <f>TRUNC((H77/$H$230),4)</f>
        <v>9.8299999999999998E-2</v>
      </c>
      <c r="J77" s="590" t="s">
        <v>48</v>
      </c>
    </row>
    <row r="78" spans="1:10" s="499" customFormat="1" ht="6.1" customHeight="1">
      <c r="A78" s="559"/>
      <c r="B78" s="560"/>
      <c r="C78" s="561"/>
      <c r="D78" s="554"/>
      <c r="E78" s="563"/>
      <c r="F78" s="564"/>
      <c r="G78" s="564"/>
      <c r="H78" s="565"/>
      <c r="I78" s="503"/>
      <c r="J78" s="503"/>
    </row>
    <row r="79" spans="1:10" ht="12.85" customHeight="1">
      <c r="A79" s="537" t="s">
        <v>114</v>
      </c>
      <c r="B79" s="598" t="s">
        <v>115</v>
      </c>
      <c r="C79" s="539"/>
      <c r="D79" s="540"/>
      <c r="E79" s="541"/>
      <c r="F79" s="541"/>
      <c r="G79" s="541"/>
      <c r="H79" s="599"/>
    </row>
    <row r="80" spans="1:10" ht="12.85" customHeight="1">
      <c r="A80" s="537" t="s">
        <v>116</v>
      </c>
      <c r="B80" s="598" t="s">
        <v>117</v>
      </c>
      <c r="C80" s="543" t="s">
        <v>20</v>
      </c>
      <c r="D80" s="543" t="s">
        <v>21</v>
      </c>
      <c r="E80" s="544" t="s">
        <v>22</v>
      </c>
      <c r="F80" s="544" t="s">
        <v>23</v>
      </c>
      <c r="G80" s="544" t="s">
        <v>24</v>
      </c>
      <c r="H80" s="545" t="s">
        <v>25</v>
      </c>
    </row>
    <row r="81" spans="1:10">
      <c r="A81" s="597" t="s">
        <v>118</v>
      </c>
      <c r="B81" s="578" t="s">
        <v>119</v>
      </c>
      <c r="C81" s="579">
        <v>90443</v>
      </c>
      <c r="D81" s="580" t="s">
        <v>54</v>
      </c>
      <c r="E81" s="595">
        <v>4</v>
      </c>
      <c r="F81" s="551">
        <v>9.24</v>
      </c>
      <c r="G81" s="551">
        <f t="shared" ref="G81" si="11">TRUNC(($H$11*F81),2)</f>
        <v>11.3</v>
      </c>
      <c r="H81" s="596">
        <f t="shared" ref="H81" si="12">TRUNC((E81*G81),2)</f>
        <v>45.2</v>
      </c>
      <c r="I81" s="585">
        <f>TRUNC((H81/$H$95),4)</f>
        <v>4.36E-2</v>
      </c>
      <c r="J81" s="586" t="s">
        <v>29</v>
      </c>
    </row>
    <row r="82" spans="1:10">
      <c r="A82" s="597" t="s">
        <v>120</v>
      </c>
      <c r="B82" s="578" t="s">
        <v>121</v>
      </c>
      <c r="C82" s="579">
        <v>88504</v>
      </c>
      <c r="D82" s="580" t="s">
        <v>54</v>
      </c>
      <c r="E82" s="595">
        <v>1</v>
      </c>
      <c r="F82" s="551">
        <v>535.01</v>
      </c>
      <c r="G82" s="551">
        <f t="shared" ref="G82:G88" si="13">TRUNC(($H$11*F82),2)</f>
        <v>654.30999999999995</v>
      </c>
      <c r="H82" s="596">
        <f t="shared" ref="H82:H88" si="14">TRUNC((E82*G82),2)</f>
        <v>654.30999999999995</v>
      </c>
      <c r="I82" s="585">
        <f>TRUNC((H82/$H$95),4)</f>
        <v>0.63160000000000005</v>
      </c>
      <c r="J82" s="586" t="s">
        <v>29</v>
      </c>
    </row>
    <row r="83" spans="1:10">
      <c r="A83" s="597" t="s">
        <v>122</v>
      </c>
      <c r="B83" s="578" t="s">
        <v>123</v>
      </c>
      <c r="C83" s="579">
        <v>89446</v>
      </c>
      <c r="D83" s="580" t="s">
        <v>54</v>
      </c>
      <c r="E83" s="595">
        <v>15.55</v>
      </c>
      <c r="F83" s="551">
        <v>3.16</v>
      </c>
      <c r="G83" s="551">
        <f t="shared" si="13"/>
        <v>3.86</v>
      </c>
      <c r="H83" s="596">
        <f t="shared" si="14"/>
        <v>60.02</v>
      </c>
      <c r="I83" s="585">
        <f t="shared" ref="I83:I88" si="15">TRUNC((H83/$H$95),4)</f>
        <v>5.79E-2</v>
      </c>
      <c r="J83" s="586" t="s">
        <v>29</v>
      </c>
    </row>
    <row r="84" spans="1:10">
      <c r="A84" s="597" t="s">
        <v>124</v>
      </c>
      <c r="B84" s="578" t="s">
        <v>125</v>
      </c>
      <c r="C84" s="579">
        <v>89447</v>
      </c>
      <c r="D84" s="580" t="s">
        <v>54</v>
      </c>
      <c r="E84" s="595">
        <v>2</v>
      </c>
      <c r="F84" s="551">
        <v>6.59</v>
      </c>
      <c r="G84" s="551">
        <v>6.41</v>
      </c>
      <c r="H84" s="596">
        <f t="shared" si="14"/>
        <v>12.82</v>
      </c>
      <c r="I84" s="585">
        <f t="shared" si="15"/>
        <v>1.23E-2</v>
      </c>
      <c r="J84" s="586" t="s">
        <v>29</v>
      </c>
    </row>
    <row r="85" spans="1:10">
      <c r="A85" s="597" t="s">
        <v>126</v>
      </c>
      <c r="B85" s="578" t="s">
        <v>127</v>
      </c>
      <c r="C85" s="579">
        <v>94703</v>
      </c>
      <c r="D85" s="580" t="s">
        <v>95</v>
      </c>
      <c r="E85" s="595">
        <v>2</v>
      </c>
      <c r="F85" s="551">
        <v>13.36</v>
      </c>
      <c r="G85" s="551">
        <v>12.31</v>
      </c>
      <c r="H85" s="596">
        <f t="shared" si="14"/>
        <v>24.62</v>
      </c>
      <c r="I85" s="585">
        <f t="shared" si="15"/>
        <v>2.3699999999999999E-2</v>
      </c>
      <c r="J85" s="586" t="s">
        <v>29</v>
      </c>
    </row>
    <row r="86" spans="1:10">
      <c r="A86" s="597" t="s">
        <v>128</v>
      </c>
      <c r="B86" s="578" t="s">
        <v>129</v>
      </c>
      <c r="C86" s="579">
        <v>94704</v>
      </c>
      <c r="D86" s="580" t="s">
        <v>95</v>
      </c>
      <c r="E86" s="595">
        <v>1</v>
      </c>
      <c r="F86" s="551">
        <v>15.6</v>
      </c>
      <c r="G86" s="551">
        <v>15.06</v>
      </c>
      <c r="H86" s="596">
        <f t="shared" si="14"/>
        <v>15.06</v>
      </c>
      <c r="I86" s="585">
        <f t="shared" si="15"/>
        <v>1.4500000000000001E-2</v>
      </c>
      <c r="J86" s="586" t="s">
        <v>29</v>
      </c>
    </row>
    <row r="87" spans="1:10" ht="21.4">
      <c r="A87" s="597" t="s">
        <v>130</v>
      </c>
      <c r="B87" s="578" t="s">
        <v>131</v>
      </c>
      <c r="C87" s="579">
        <v>86906</v>
      </c>
      <c r="D87" s="580" t="s">
        <v>95</v>
      </c>
      <c r="E87" s="595">
        <v>1</v>
      </c>
      <c r="F87" s="551">
        <v>38.950000000000003</v>
      </c>
      <c r="G87" s="551">
        <f t="shared" si="13"/>
        <v>47.63</v>
      </c>
      <c r="H87" s="596">
        <f t="shared" si="14"/>
        <v>47.63</v>
      </c>
      <c r="I87" s="585">
        <f t="shared" si="15"/>
        <v>4.5900000000000003E-2</v>
      </c>
      <c r="J87" s="586" t="s">
        <v>29</v>
      </c>
    </row>
    <row r="88" spans="1:10">
      <c r="A88" s="704" t="s">
        <v>132</v>
      </c>
      <c r="B88" s="716" t="s">
        <v>133</v>
      </c>
      <c r="C88" s="706">
        <v>94706</v>
      </c>
      <c r="D88" s="699" t="s">
        <v>95</v>
      </c>
      <c r="E88" s="707">
        <v>1</v>
      </c>
      <c r="F88" s="702">
        <v>28.14</v>
      </c>
      <c r="G88" s="702">
        <f t="shared" si="13"/>
        <v>34.409999999999997</v>
      </c>
      <c r="H88" s="717">
        <f t="shared" si="14"/>
        <v>34.409999999999997</v>
      </c>
      <c r="I88" s="585">
        <f t="shared" si="15"/>
        <v>3.32E-2</v>
      </c>
      <c r="J88" s="586" t="s">
        <v>29</v>
      </c>
    </row>
    <row r="89" spans="1:10" s="499" customFormat="1" ht="14.3" customHeight="1">
      <c r="A89" s="600"/>
      <c r="B89" s="735" t="s">
        <v>33</v>
      </c>
      <c r="C89" s="553"/>
      <c r="D89" s="554"/>
      <c r="E89" s="555"/>
      <c r="F89" s="555"/>
      <c r="G89" s="555"/>
      <c r="H89" s="556">
        <f>SUM(H81:H88)</f>
        <v>894.06999999999994</v>
      </c>
      <c r="I89" s="594"/>
      <c r="J89" s="590"/>
    </row>
    <row r="90" spans="1:10" ht="12.85" customHeight="1">
      <c r="A90" s="537" t="s">
        <v>134</v>
      </c>
      <c r="B90" s="598" t="s">
        <v>135</v>
      </c>
      <c r="C90" s="543" t="s">
        <v>20</v>
      </c>
      <c r="D90" s="543" t="s">
        <v>21</v>
      </c>
      <c r="E90" s="544" t="s">
        <v>22</v>
      </c>
      <c r="F90" s="544" t="s">
        <v>23</v>
      </c>
      <c r="G90" s="544" t="s">
        <v>24</v>
      </c>
      <c r="H90" s="545" t="s">
        <v>25</v>
      </c>
    </row>
    <row r="91" spans="1:10">
      <c r="A91" s="597" t="s">
        <v>136</v>
      </c>
      <c r="B91" s="578" t="s">
        <v>137</v>
      </c>
      <c r="C91" s="579">
        <v>94495</v>
      </c>
      <c r="D91" s="580" t="s">
        <v>95</v>
      </c>
      <c r="E91" s="595">
        <v>1</v>
      </c>
      <c r="F91" s="551">
        <v>63.58</v>
      </c>
      <c r="G91" s="551">
        <f t="shared" ref="G91:G93" si="16">TRUNC(($H$11*F91),2)</f>
        <v>77.75</v>
      </c>
      <c r="H91" s="596">
        <f t="shared" ref="H91:H93" si="17">TRUNC((E91*G91),2)</f>
        <v>77.75</v>
      </c>
      <c r="I91" s="585">
        <f t="shared" ref="I91:I93" si="18">TRUNC((H91/$H$95),4)</f>
        <v>7.4999999999999997E-2</v>
      </c>
      <c r="J91" s="586" t="s">
        <v>29</v>
      </c>
    </row>
    <row r="92" spans="1:10">
      <c r="A92" s="597" t="s">
        <v>138</v>
      </c>
      <c r="B92" s="578" t="s">
        <v>139</v>
      </c>
      <c r="C92" s="579">
        <v>94797</v>
      </c>
      <c r="D92" s="580" t="s">
        <v>95</v>
      </c>
      <c r="E92" s="595">
        <v>1</v>
      </c>
      <c r="F92" s="551">
        <v>35.4</v>
      </c>
      <c r="G92" s="551">
        <f t="shared" si="16"/>
        <v>43.29</v>
      </c>
      <c r="H92" s="596">
        <f t="shared" si="17"/>
        <v>43.29</v>
      </c>
      <c r="I92" s="585">
        <f t="shared" si="18"/>
        <v>4.1700000000000001E-2</v>
      </c>
      <c r="J92" s="586" t="s">
        <v>29</v>
      </c>
    </row>
    <row r="93" spans="1:10">
      <c r="A93" s="704" t="s">
        <v>140</v>
      </c>
      <c r="B93" s="716" t="s">
        <v>141</v>
      </c>
      <c r="C93" s="706">
        <v>86885</v>
      </c>
      <c r="D93" s="699" t="s">
        <v>95</v>
      </c>
      <c r="E93" s="707">
        <v>2</v>
      </c>
      <c r="F93" s="702">
        <v>8.48</v>
      </c>
      <c r="G93" s="702">
        <f t="shared" si="16"/>
        <v>10.37</v>
      </c>
      <c r="H93" s="717">
        <f t="shared" si="17"/>
        <v>20.74</v>
      </c>
      <c r="I93" s="585">
        <f t="shared" si="18"/>
        <v>0.02</v>
      </c>
      <c r="J93" s="586" t="s">
        <v>29</v>
      </c>
    </row>
    <row r="94" spans="1:10" s="499" customFormat="1">
      <c r="A94" s="600"/>
      <c r="B94" s="735" t="s">
        <v>33</v>
      </c>
      <c r="C94" s="553"/>
      <c r="D94" s="554"/>
      <c r="E94" s="555"/>
      <c r="F94" s="555"/>
      <c r="G94" s="555"/>
      <c r="H94" s="556">
        <f>SUM(H91:H93)</f>
        <v>141.78</v>
      </c>
      <c r="I94" s="503"/>
      <c r="J94" s="503"/>
    </row>
    <row r="95" spans="1:10" ht="12.85" customHeight="1">
      <c r="A95" s="559"/>
      <c r="B95" s="560"/>
      <c r="C95" s="561"/>
      <c r="D95" s="554"/>
      <c r="E95" s="562" t="s">
        <v>47</v>
      </c>
      <c r="F95" s="576"/>
      <c r="G95" s="576">
        <v>7</v>
      </c>
      <c r="H95" s="565">
        <f>SUM(H89,H94)</f>
        <v>1035.8499999999999</v>
      </c>
      <c r="I95" s="589">
        <f>TRUNC((H95/$H$230),4)</f>
        <v>1.38E-2</v>
      </c>
      <c r="J95" s="590" t="s">
        <v>48</v>
      </c>
    </row>
    <row r="96" spans="1:10" ht="6.1" customHeight="1">
      <c r="A96" s="559"/>
      <c r="B96" s="560"/>
      <c r="C96" s="561"/>
      <c r="D96" s="554"/>
      <c r="E96" s="562"/>
      <c r="F96" s="576"/>
      <c r="G96" s="576"/>
      <c r="H96" s="565"/>
      <c r="I96" s="594"/>
      <c r="J96" s="590"/>
    </row>
    <row r="97" spans="1:10" ht="12.85" customHeight="1">
      <c r="A97" s="537" t="s">
        <v>142</v>
      </c>
      <c r="B97" s="598" t="s">
        <v>143</v>
      </c>
      <c r="C97" s="543"/>
      <c r="D97" s="543"/>
      <c r="E97" s="544"/>
      <c r="F97" s="544"/>
      <c r="G97" s="544"/>
      <c r="H97" s="545"/>
    </row>
    <row r="98" spans="1:10" ht="12.85" customHeight="1">
      <c r="A98" s="537" t="s">
        <v>144</v>
      </c>
      <c r="B98" s="598" t="s">
        <v>145</v>
      </c>
      <c r="C98" s="543" t="s">
        <v>20</v>
      </c>
      <c r="D98" s="543" t="s">
        <v>21</v>
      </c>
      <c r="E98" s="544" t="s">
        <v>22</v>
      </c>
      <c r="F98" s="544" t="s">
        <v>23</v>
      </c>
      <c r="G98" s="544" t="s">
        <v>24</v>
      </c>
      <c r="H98" s="545" t="s">
        <v>25</v>
      </c>
    </row>
    <row r="99" spans="1:10">
      <c r="A99" s="597" t="s">
        <v>146</v>
      </c>
      <c r="B99" s="578" t="s">
        <v>147</v>
      </c>
      <c r="C99" s="579">
        <v>93358</v>
      </c>
      <c r="D99" s="580" t="s">
        <v>42</v>
      </c>
      <c r="E99" s="595">
        <v>8.4</v>
      </c>
      <c r="F99" s="551">
        <v>59.61</v>
      </c>
      <c r="G99" s="551">
        <f t="shared" ref="G99:G101" si="19">TRUNC(($H$11*F99),2)</f>
        <v>72.900000000000006</v>
      </c>
      <c r="H99" s="596">
        <f t="shared" ref="H99:H101" si="20">TRUNC((E99*G99),2)</f>
        <v>612.36</v>
      </c>
      <c r="I99" s="585">
        <f>TRUNC((H99/$H$104),4)</f>
        <v>0.35970000000000002</v>
      </c>
      <c r="J99" s="586" t="s">
        <v>29</v>
      </c>
    </row>
    <row r="100" spans="1:10" ht="21.4">
      <c r="A100" s="597" t="s">
        <v>148</v>
      </c>
      <c r="B100" s="578" t="s">
        <v>149</v>
      </c>
      <c r="C100" s="579">
        <v>89512</v>
      </c>
      <c r="D100" s="580" t="s">
        <v>54</v>
      </c>
      <c r="E100" s="595">
        <v>16.95</v>
      </c>
      <c r="F100" s="551">
        <v>33.04</v>
      </c>
      <c r="G100" s="551">
        <f t="shared" si="19"/>
        <v>40.4</v>
      </c>
      <c r="H100" s="596">
        <f t="shared" si="20"/>
        <v>684.78</v>
      </c>
      <c r="I100" s="585">
        <f>TRUNC((H100/$H$104),4)</f>
        <v>0.4022</v>
      </c>
      <c r="J100" s="586" t="s">
        <v>29</v>
      </c>
    </row>
    <row r="101" spans="1:10">
      <c r="A101" s="597" t="s">
        <v>150</v>
      </c>
      <c r="B101" s="716" t="s">
        <v>151</v>
      </c>
      <c r="C101" s="706">
        <v>72289</v>
      </c>
      <c r="D101" s="699" t="s">
        <v>95</v>
      </c>
      <c r="E101" s="707">
        <v>1</v>
      </c>
      <c r="F101" s="702">
        <v>288.14</v>
      </c>
      <c r="G101" s="702">
        <f t="shared" si="19"/>
        <v>352.39</v>
      </c>
      <c r="H101" s="717">
        <f t="shared" si="20"/>
        <v>352.39</v>
      </c>
      <c r="I101" s="585">
        <f>TRUNC((H101/$H$104),4)</f>
        <v>0.2069</v>
      </c>
      <c r="J101" s="586" t="s">
        <v>29</v>
      </c>
    </row>
    <row r="102" spans="1:10" ht="21.4">
      <c r="A102" s="597" t="s">
        <v>508</v>
      </c>
      <c r="B102" s="716" t="s">
        <v>152</v>
      </c>
      <c r="C102" s="706">
        <v>89744</v>
      </c>
      <c r="D102" s="699" t="s">
        <v>95</v>
      </c>
      <c r="E102" s="707">
        <v>3</v>
      </c>
      <c r="F102" s="702">
        <v>14.41</v>
      </c>
      <c r="G102" s="702">
        <f>TRUNC(($H$11*F102),2)</f>
        <v>17.62</v>
      </c>
      <c r="H102" s="717">
        <f>TRUNC((E102*G102),2)</f>
        <v>52.86</v>
      </c>
      <c r="I102" s="585">
        <f>TRUNC((H102/$H$104),4)</f>
        <v>3.1E-2</v>
      </c>
      <c r="J102" s="586" t="s">
        <v>29</v>
      </c>
    </row>
    <row r="103" spans="1:10" s="499" customFormat="1">
      <c r="A103" s="559"/>
      <c r="B103" s="735" t="s">
        <v>33</v>
      </c>
      <c r="C103" s="553"/>
      <c r="D103" s="554"/>
      <c r="E103" s="555"/>
      <c r="F103" s="555"/>
      <c r="G103" s="555"/>
      <c r="H103" s="556">
        <f>SUM(H99:H102)</f>
        <v>1702.3899999999996</v>
      </c>
      <c r="I103" s="503"/>
      <c r="J103" s="503"/>
    </row>
    <row r="104" spans="1:10" s="499" customFormat="1">
      <c r="A104" s="559"/>
      <c r="B104" s="560"/>
      <c r="C104" s="561"/>
      <c r="D104" s="554"/>
      <c r="E104" s="562" t="s">
        <v>47</v>
      </c>
      <c r="F104" s="576"/>
      <c r="G104" s="576">
        <v>8</v>
      </c>
      <c r="H104" s="565">
        <f>SUM(H103)</f>
        <v>1702.3899999999996</v>
      </c>
      <c r="I104" s="589">
        <v>2.1899999999999999E-2</v>
      </c>
      <c r="J104" s="590" t="s">
        <v>48</v>
      </c>
    </row>
    <row r="105" spans="1:10" s="499" customFormat="1" ht="6.8" customHeight="1">
      <c r="A105" s="559"/>
      <c r="B105" s="560"/>
      <c r="C105" s="561"/>
      <c r="D105" s="554"/>
      <c r="E105" s="562"/>
      <c r="F105" s="576"/>
      <c r="G105" s="576"/>
      <c r="H105" s="565"/>
      <c r="I105" s="503"/>
      <c r="J105" s="503"/>
    </row>
    <row r="106" spans="1:10" s="499" customFormat="1">
      <c r="A106" s="537" t="s">
        <v>153</v>
      </c>
      <c r="B106" s="598" t="s">
        <v>154</v>
      </c>
      <c r="C106" s="543"/>
      <c r="D106" s="543"/>
      <c r="E106" s="544"/>
      <c r="F106" s="544"/>
      <c r="G106" s="544"/>
      <c r="H106" s="545"/>
      <c r="I106" s="503"/>
      <c r="J106" s="503"/>
    </row>
    <row r="107" spans="1:10" s="499" customFormat="1">
      <c r="A107" s="537" t="s">
        <v>155</v>
      </c>
      <c r="B107" s="598" t="s">
        <v>156</v>
      </c>
      <c r="C107" s="543" t="s">
        <v>20</v>
      </c>
      <c r="D107" s="543" t="s">
        <v>21</v>
      </c>
      <c r="E107" s="544" t="s">
        <v>22</v>
      </c>
      <c r="F107" s="544" t="s">
        <v>23</v>
      </c>
      <c r="G107" s="544" t="s">
        <v>24</v>
      </c>
      <c r="H107" s="545" t="s">
        <v>25</v>
      </c>
      <c r="I107" s="503"/>
      <c r="J107" s="503"/>
    </row>
    <row r="108" spans="1:10">
      <c r="A108" s="597" t="s">
        <v>157</v>
      </c>
      <c r="B108" s="578" t="s">
        <v>158</v>
      </c>
      <c r="C108" s="579">
        <v>93358</v>
      </c>
      <c r="D108" s="580" t="s">
        <v>42</v>
      </c>
      <c r="E108" s="595">
        <v>1.55</v>
      </c>
      <c r="F108" s="551">
        <v>59.61</v>
      </c>
      <c r="G108" s="551">
        <f t="shared" ref="G108:G121" si="21">TRUNC(($H$11*F108),2)</f>
        <v>72.900000000000006</v>
      </c>
      <c r="H108" s="596">
        <f t="shared" ref="H108:H122" si="22">TRUNC((E108*G108),2)</f>
        <v>112.99</v>
      </c>
      <c r="I108" s="585">
        <f>TRUNC((H108/$H$136),4)</f>
        <v>1.29E-2</v>
      </c>
      <c r="J108" s="586" t="s">
        <v>29</v>
      </c>
    </row>
    <row r="109" spans="1:10" ht="21.4">
      <c r="A109" s="597" t="s">
        <v>159</v>
      </c>
      <c r="B109" s="578" t="s">
        <v>160</v>
      </c>
      <c r="C109" s="579">
        <v>89714</v>
      </c>
      <c r="D109" s="580" t="s">
        <v>54</v>
      </c>
      <c r="E109" s="595">
        <v>15.5</v>
      </c>
      <c r="F109" s="551">
        <v>39.369999999999997</v>
      </c>
      <c r="G109" s="551">
        <v>39.369999999999997</v>
      </c>
      <c r="H109" s="596">
        <f t="shared" si="22"/>
        <v>610.23</v>
      </c>
      <c r="I109" s="585">
        <f>TRUNC((H109/$H$136),4)</f>
        <v>7.0099999999999996E-2</v>
      </c>
      <c r="J109" s="586" t="s">
        <v>29</v>
      </c>
    </row>
    <row r="110" spans="1:10" ht="21.4">
      <c r="A110" s="597" t="s">
        <v>161</v>
      </c>
      <c r="B110" s="578" t="s">
        <v>162</v>
      </c>
      <c r="C110" s="579">
        <v>89712</v>
      </c>
      <c r="D110" s="580" t="s">
        <v>54</v>
      </c>
      <c r="E110" s="602">
        <v>5.4669999999999996</v>
      </c>
      <c r="F110" s="551">
        <v>19.97</v>
      </c>
      <c r="G110" s="551">
        <f t="shared" si="21"/>
        <v>24.42</v>
      </c>
      <c r="H110" s="596">
        <f t="shared" si="22"/>
        <v>133.5</v>
      </c>
      <c r="I110" s="585">
        <f>TRUNC((H110/$H$136),4)</f>
        <v>1.5299999999999999E-2</v>
      </c>
      <c r="J110" s="586" t="s">
        <v>29</v>
      </c>
    </row>
    <row r="111" spans="1:10" ht="21.4">
      <c r="A111" s="597" t="s">
        <v>163</v>
      </c>
      <c r="B111" s="578" t="s">
        <v>164</v>
      </c>
      <c r="C111" s="579">
        <v>89711</v>
      </c>
      <c r="D111" s="580" t="s">
        <v>54</v>
      </c>
      <c r="E111" s="602">
        <v>4.7409999999999997</v>
      </c>
      <c r="F111" s="551">
        <v>13.42</v>
      </c>
      <c r="G111" s="551">
        <v>13.42</v>
      </c>
      <c r="H111" s="596">
        <f t="shared" si="22"/>
        <v>63.62</v>
      </c>
      <c r="I111" s="585">
        <f>TRUNC((H111/$H$136),4)</f>
        <v>7.3000000000000001E-3</v>
      </c>
      <c r="J111" s="586" t="s">
        <v>29</v>
      </c>
    </row>
    <row r="112" spans="1:10">
      <c r="A112" s="597" t="s">
        <v>165</v>
      </c>
      <c r="B112" s="578" t="s">
        <v>166</v>
      </c>
      <c r="C112" s="579"/>
      <c r="D112" s="580" t="s">
        <v>95</v>
      </c>
      <c r="E112" s="595">
        <v>2</v>
      </c>
      <c r="F112" s="551"/>
      <c r="G112" s="551">
        <f t="shared" ref="G112" si="23">TRUNC(($H$11*F112),2)</f>
        <v>0</v>
      </c>
      <c r="H112" s="596">
        <f t="shared" si="22"/>
        <v>0</v>
      </c>
      <c r="I112" s="585">
        <f t="shared" ref="I112" si="24">TRUNC((H112/$H$136),4)</f>
        <v>0</v>
      </c>
      <c r="J112" s="586" t="s">
        <v>29</v>
      </c>
    </row>
    <row r="113" spans="1:10">
      <c r="A113" s="597" t="s">
        <v>167</v>
      </c>
      <c r="B113" s="578" t="s">
        <v>168</v>
      </c>
      <c r="C113" s="579"/>
      <c r="D113" s="580" t="s">
        <v>95</v>
      </c>
      <c r="E113" s="595">
        <v>5</v>
      </c>
      <c r="F113" s="551"/>
      <c r="G113" s="551">
        <f t="shared" ref="G113" si="25">TRUNC(($H$11*F113),2)</f>
        <v>0</v>
      </c>
      <c r="H113" s="596">
        <f t="shared" ref="H113" si="26">TRUNC((E113*G113),2)</f>
        <v>0</v>
      </c>
      <c r="I113" s="585">
        <f t="shared" ref="I113" si="27">TRUNC((H113/$H$136),4)</f>
        <v>0</v>
      </c>
      <c r="J113" s="586" t="s">
        <v>29</v>
      </c>
    </row>
    <row r="114" spans="1:10" ht="21.4">
      <c r="A114" s="597" t="s">
        <v>169</v>
      </c>
      <c r="B114" s="578" t="s">
        <v>170</v>
      </c>
      <c r="C114" s="579">
        <v>89707</v>
      </c>
      <c r="D114" s="580" t="s">
        <v>95</v>
      </c>
      <c r="E114" s="595">
        <v>2</v>
      </c>
      <c r="F114" s="551">
        <v>22.27</v>
      </c>
      <c r="G114" s="551">
        <v>22.27</v>
      </c>
      <c r="H114" s="596">
        <f t="shared" ref="H114" si="28">TRUNC((E114*G114),2)</f>
        <v>44.54</v>
      </c>
      <c r="I114" s="585">
        <f t="shared" ref="I114" si="29">TRUNC((H114/$H$136),4)</f>
        <v>5.1000000000000004E-3</v>
      </c>
      <c r="J114" s="586" t="s">
        <v>29</v>
      </c>
    </row>
    <row r="115" spans="1:10" ht="21.4">
      <c r="A115" s="597" t="s">
        <v>171</v>
      </c>
      <c r="B115" s="578" t="s">
        <v>172</v>
      </c>
      <c r="C115" s="579">
        <v>89746</v>
      </c>
      <c r="D115" s="580" t="s">
        <v>95</v>
      </c>
      <c r="E115" s="595">
        <v>1</v>
      </c>
      <c r="F115" s="551">
        <v>17.18</v>
      </c>
      <c r="G115" s="551">
        <v>17.18</v>
      </c>
      <c r="H115" s="596">
        <f t="shared" si="22"/>
        <v>17.18</v>
      </c>
      <c r="I115" s="585">
        <f t="shared" ref="I115" si="30">TRUNC((H115/$H$136),4)</f>
        <v>1.9E-3</v>
      </c>
      <c r="J115" s="586" t="s">
        <v>29</v>
      </c>
    </row>
    <row r="116" spans="1:10" ht="21.4">
      <c r="A116" s="597" t="s">
        <v>173</v>
      </c>
      <c r="B116" s="578" t="s">
        <v>174</v>
      </c>
      <c r="C116" s="579">
        <v>89744</v>
      </c>
      <c r="D116" s="580" t="s">
        <v>95</v>
      </c>
      <c r="E116" s="595">
        <v>2</v>
      </c>
      <c r="F116" s="551">
        <v>17.22</v>
      </c>
      <c r="G116" s="551">
        <f t="shared" si="21"/>
        <v>21.06</v>
      </c>
      <c r="H116" s="596">
        <f t="shared" ref="H116" si="31">TRUNC((E116*G116),2)</f>
        <v>42.12</v>
      </c>
      <c r="I116" s="585">
        <f t="shared" ref="I116" si="32">TRUNC((H116/$H$136),4)</f>
        <v>4.7999999999999996E-3</v>
      </c>
      <c r="J116" s="586" t="s">
        <v>29</v>
      </c>
    </row>
    <row r="117" spans="1:10" ht="21.4">
      <c r="A117" s="597" t="s">
        <v>175</v>
      </c>
      <c r="B117" s="578" t="s">
        <v>176</v>
      </c>
      <c r="C117" s="579">
        <v>89726</v>
      </c>
      <c r="D117" s="580" t="s">
        <v>95</v>
      </c>
      <c r="E117" s="595">
        <v>1</v>
      </c>
      <c r="F117" s="551">
        <v>5.28</v>
      </c>
      <c r="G117" s="551">
        <f t="shared" ref="G117" si="33">TRUNC(($H$11*F117),2)</f>
        <v>6.45</v>
      </c>
      <c r="H117" s="596">
        <f t="shared" si="22"/>
        <v>6.45</v>
      </c>
      <c r="I117" s="585">
        <f t="shared" ref="I117" si="34">TRUNC((H117/$H$136),4)</f>
        <v>6.9999999999999999E-4</v>
      </c>
      <c r="J117" s="586" t="s">
        <v>29</v>
      </c>
    </row>
    <row r="118" spans="1:10" ht="21.4">
      <c r="A118" s="597" t="s">
        <v>177</v>
      </c>
      <c r="B118" s="578" t="s">
        <v>178</v>
      </c>
      <c r="C118" s="579">
        <v>89724</v>
      </c>
      <c r="D118" s="580" t="s">
        <v>95</v>
      </c>
      <c r="E118" s="595">
        <v>4</v>
      </c>
      <c r="F118" s="551">
        <v>6.92</v>
      </c>
      <c r="G118" s="551">
        <f t="shared" ref="G118" si="35">TRUNC(($H$11*F118),2)</f>
        <v>8.4600000000000009</v>
      </c>
      <c r="H118" s="596">
        <f t="shared" si="22"/>
        <v>33.840000000000003</v>
      </c>
      <c r="I118" s="585">
        <f t="shared" ref="I118" si="36">TRUNC((H118/$H$136),4)</f>
        <v>3.8E-3</v>
      </c>
      <c r="J118" s="586" t="s">
        <v>29</v>
      </c>
    </row>
    <row r="119" spans="1:10" ht="21.4">
      <c r="A119" s="597" t="s">
        <v>179</v>
      </c>
      <c r="B119" s="578" t="s">
        <v>180</v>
      </c>
      <c r="C119" s="579">
        <v>89732</v>
      </c>
      <c r="D119" s="580" t="s">
        <v>95</v>
      </c>
      <c r="E119" s="595">
        <v>1</v>
      </c>
      <c r="F119" s="551">
        <v>8.24</v>
      </c>
      <c r="G119" s="551">
        <f t="shared" si="21"/>
        <v>10.07</v>
      </c>
      <c r="H119" s="596">
        <f t="shared" ref="H119" si="37">TRUNC((E119*G119),2)</f>
        <v>10.07</v>
      </c>
      <c r="I119" s="585">
        <f t="shared" ref="I119" si="38">TRUNC((H119/$H$136),4)</f>
        <v>1.1000000000000001E-3</v>
      </c>
      <c r="J119" s="586" t="s">
        <v>29</v>
      </c>
    </row>
    <row r="120" spans="1:10">
      <c r="A120" s="597" t="s">
        <v>181</v>
      </c>
      <c r="B120" s="578" t="s">
        <v>182</v>
      </c>
      <c r="C120" s="579">
        <v>89785</v>
      </c>
      <c r="D120" s="580" t="s">
        <v>95</v>
      </c>
      <c r="E120" s="595">
        <v>3</v>
      </c>
      <c r="F120" s="551">
        <v>15.19</v>
      </c>
      <c r="G120" s="551">
        <f t="shared" ref="G120" si="39">TRUNC(($H$11*F120),2)</f>
        <v>18.57</v>
      </c>
      <c r="H120" s="596">
        <f t="shared" si="22"/>
        <v>55.71</v>
      </c>
      <c r="I120" s="585">
        <f t="shared" ref="I120" si="40">TRUNC((H120/$H$136),4)</f>
        <v>6.4000000000000003E-3</v>
      </c>
      <c r="J120" s="586" t="s">
        <v>29</v>
      </c>
    </row>
    <row r="121" spans="1:10" ht="21.4">
      <c r="A121" s="597" t="s">
        <v>183</v>
      </c>
      <c r="B121" s="578" t="s">
        <v>184</v>
      </c>
      <c r="C121" s="579">
        <v>89753</v>
      </c>
      <c r="D121" s="580" t="s">
        <v>95</v>
      </c>
      <c r="E121" s="595">
        <v>1</v>
      </c>
      <c r="F121" s="551">
        <v>6.46</v>
      </c>
      <c r="G121" s="551">
        <f t="shared" si="21"/>
        <v>7.9</v>
      </c>
      <c r="H121" s="596">
        <f t="shared" ref="H121" si="41">TRUNC((E121*G121),2)</f>
        <v>7.9</v>
      </c>
      <c r="I121" s="585">
        <f t="shared" ref="I121" si="42">TRUNC((H121/$H$136),4)</f>
        <v>8.9999999999999998E-4</v>
      </c>
      <c r="J121" s="586" t="s">
        <v>29</v>
      </c>
    </row>
    <row r="122" spans="1:10" ht="21.4">
      <c r="A122" s="704" t="s">
        <v>185</v>
      </c>
      <c r="B122" s="716" t="s">
        <v>186</v>
      </c>
      <c r="C122" s="706">
        <v>89778</v>
      </c>
      <c r="D122" s="699" t="s">
        <v>95</v>
      </c>
      <c r="E122" s="707">
        <v>4</v>
      </c>
      <c r="F122" s="702">
        <v>13.37</v>
      </c>
      <c r="G122" s="702">
        <f t="shared" ref="G122" si="43">TRUNC(($H$11*F122),2)</f>
        <v>16.350000000000001</v>
      </c>
      <c r="H122" s="717">
        <f t="shared" si="22"/>
        <v>65.400000000000006</v>
      </c>
      <c r="I122" s="585">
        <f t="shared" ref="I122" si="44">TRUNC((H122/$H$136),4)</f>
        <v>7.4999999999999997E-3</v>
      </c>
      <c r="J122" s="586" t="s">
        <v>29</v>
      </c>
    </row>
    <row r="123" spans="1:10" s="499" customFormat="1">
      <c r="A123" s="559"/>
      <c r="B123" s="735" t="s">
        <v>33</v>
      </c>
      <c r="C123" s="553"/>
      <c r="D123" s="554"/>
      <c r="E123" s="555"/>
      <c r="F123" s="555"/>
      <c r="G123" s="555"/>
      <c r="H123" s="556">
        <f>SUM(H108:H122)</f>
        <v>1203.55</v>
      </c>
      <c r="I123" s="503"/>
      <c r="J123" s="503"/>
    </row>
    <row r="124" spans="1:10" s="499" customFormat="1">
      <c r="A124" s="537" t="s">
        <v>187</v>
      </c>
      <c r="B124" s="598" t="s">
        <v>135</v>
      </c>
      <c r="C124" s="543" t="s">
        <v>20</v>
      </c>
      <c r="D124" s="543" t="s">
        <v>21</v>
      </c>
      <c r="E124" s="544" t="s">
        <v>22</v>
      </c>
      <c r="F124" s="544" t="s">
        <v>23</v>
      </c>
      <c r="G124" s="544" t="s">
        <v>24</v>
      </c>
      <c r="H124" s="545" t="s">
        <v>25</v>
      </c>
      <c r="I124" s="503"/>
      <c r="J124" s="503"/>
    </row>
    <row r="125" spans="1:10" ht="21.4">
      <c r="A125" s="597" t="s">
        <v>188</v>
      </c>
      <c r="B125" s="578" t="s">
        <v>189</v>
      </c>
      <c r="C125" s="579">
        <v>89707</v>
      </c>
      <c r="D125" s="580" t="s">
        <v>95</v>
      </c>
      <c r="E125" s="595">
        <v>2</v>
      </c>
      <c r="F125" s="551">
        <v>22.27</v>
      </c>
      <c r="G125" s="551">
        <f t="shared" ref="G125:G127" si="45">TRUNC(($H$11*F125),2)</f>
        <v>27.23</v>
      </c>
      <c r="H125" s="596">
        <f t="shared" ref="H125:H130" si="46">TRUNC((E125*G125),2)</f>
        <v>54.46</v>
      </c>
      <c r="I125" s="585">
        <f t="shared" ref="I125:I130" si="47">TRUNC((H125/$H$136),4)</f>
        <v>6.1999999999999998E-3</v>
      </c>
      <c r="J125" s="586" t="s">
        <v>29</v>
      </c>
    </row>
    <row r="126" spans="1:10" ht="21.4">
      <c r="A126" s="597" t="s">
        <v>190</v>
      </c>
      <c r="B126" s="578" t="s">
        <v>191</v>
      </c>
      <c r="C126" s="579">
        <v>98103</v>
      </c>
      <c r="D126" s="580" t="s">
        <v>95</v>
      </c>
      <c r="E126" s="595">
        <v>1</v>
      </c>
      <c r="F126" s="551">
        <v>185.76</v>
      </c>
      <c r="G126" s="551">
        <f t="shared" si="45"/>
        <v>227.18</v>
      </c>
      <c r="H126" s="596">
        <f t="shared" si="46"/>
        <v>227.18</v>
      </c>
      <c r="I126" s="585">
        <f t="shared" si="47"/>
        <v>2.6100000000000002E-2</v>
      </c>
      <c r="J126" s="586" t="s">
        <v>29</v>
      </c>
    </row>
    <row r="127" spans="1:10" ht="21.4">
      <c r="A127" s="597" t="s">
        <v>192</v>
      </c>
      <c r="B127" s="578" t="s">
        <v>193</v>
      </c>
      <c r="C127" s="579" t="s">
        <v>194</v>
      </c>
      <c r="D127" s="580" t="s">
        <v>95</v>
      </c>
      <c r="E127" s="595">
        <v>1</v>
      </c>
      <c r="F127" s="551">
        <v>232.87</v>
      </c>
      <c r="G127" s="551">
        <f t="shared" si="45"/>
        <v>284.8</v>
      </c>
      <c r="H127" s="596">
        <f t="shared" si="46"/>
        <v>284.8</v>
      </c>
      <c r="I127" s="585">
        <f t="shared" si="47"/>
        <v>3.27E-2</v>
      </c>
      <c r="J127" s="586" t="s">
        <v>29</v>
      </c>
    </row>
    <row r="128" spans="1:10" ht="21.4">
      <c r="A128" s="597" t="s">
        <v>195</v>
      </c>
      <c r="B128" s="578" t="s">
        <v>196</v>
      </c>
      <c r="C128" s="579">
        <v>86879</v>
      </c>
      <c r="D128" s="580" t="s">
        <v>95</v>
      </c>
      <c r="E128" s="595">
        <v>2</v>
      </c>
      <c r="F128" s="551">
        <v>5.22</v>
      </c>
      <c r="G128" s="551">
        <f t="shared" ref="G128:G130" si="48">TRUNC(($H$11*F128),2)</f>
        <v>6.38</v>
      </c>
      <c r="H128" s="596">
        <f t="shared" si="46"/>
        <v>12.76</v>
      </c>
      <c r="I128" s="585">
        <f t="shared" si="47"/>
        <v>1.4E-3</v>
      </c>
      <c r="J128" s="586" t="s">
        <v>29</v>
      </c>
    </row>
    <row r="129" spans="1:10" ht="21.4">
      <c r="A129" s="597" t="s">
        <v>197</v>
      </c>
      <c r="B129" s="578" t="s">
        <v>131</v>
      </c>
      <c r="C129" s="579">
        <v>86906</v>
      </c>
      <c r="D129" s="580" t="s">
        <v>95</v>
      </c>
      <c r="E129" s="595">
        <v>1</v>
      </c>
      <c r="F129" s="551">
        <v>38.950000000000003</v>
      </c>
      <c r="G129" s="551">
        <f t="shared" si="48"/>
        <v>47.63</v>
      </c>
      <c r="H129" s="596">
        <f t="shared" si="46"/>
        <v>47.63</v>
      </c>
      <c r="I129" s="585">
        <f t="shared" si="47"/>
        <v>5.4000000000000003E-3</v>
      </c>
      <c r="J129" s="586" t="s">
        <v>29</v>
      </c>
    </row>
    <row r="130" spans="1:10">
      <c r="A130" s="704" t="s">
        <v>198</v>
      </c>
      <c r="B130" s="716" t="s">
        <v>199</v>
      </c>
      <c r="C130" s="706">
        <v>86883</v>
      </c>
      <c r="D130" s="699" t="s">
        <v>95</v>
      </c>
      <c r="E130" s="707">
        <v>2</v>
      </c>
      <c r="F130" s="702">
        <v>8.3699999999999992</v>
      </c>
      <c r="G130" s="702">
        <f t="shared" si="48"/>
        <v>10.23</v>
      </c>
      <c r="H130" s="717">
        <f t="shared" si="46"/>
        <v>20.46</v>
      </c>
      <c r="I130" s="585">
        <f t="shared" si="47"/>
        <v>2.3E-3</v>
      </c>
      <c r="J130" s="586" t="s">
        <v>29</v>
      </c>
    </row>
    <row r="131" spans="1:10" s="499" customFormat="1">
      <c r="A131" s="559"/>
      <c r="B131" s="735" t="s">
        <v>33</v>
      </c>
      <c r="C131" s="553"/>
      <c r="D131" s="554"/>
      <c r="E131" s="555"/>
      <c r="F131" s="555"/>
      <c r="G131" s="555"/>
      <c r="H131" s="556">
        <f>SUM(H125:H130)</f>
        <v>647.29000000000008</v>
      </c>
      <c r="I131" s="503"/>
      <c r="J131" s="503"/>
    </row>
    <row r="132" spans="1:10" ht="12.85" customHeight="1">
      <c r="A132" s="537" t="s">
        <v>200</v>
      </c>
      <c r="B132" s="598" t="s">
        <v>201</v>
      </c>
      <c r="C132" s="543" t="s">
        <v>20</v>
      </c>
      <c r="D132" s="543" t="s">
        <v>21</v>
      </c>
      <c r="E132" s="544" t="s">
        <v>22</v>
      </c>
      <c r="F132" s="544" t="s">
        <v>23</v>
      </c>
      <c r="G132" s="544" t="s">
        <v>24</v>
      </c>
      <c r="H132" s="545" t="s">
        <v>25</v>
      </c>
    </row>
    <row r="133" spans="1:10" s="499" customFormat="1" ht="32.1">
      <c r="A133" s="600" t="s">
        <v>202</v>
      </c>
      <c r="B133" s="578" t="s">
        <v>506</v>
      </c>
      <c r="C133" s="579">
        <v>98066</v>
      </c>
      <c r="D133" s="580" t="s">
        <v>95</v>
      </c>
      <c r="E133" s="595">
        <v>1</v>
      </c>
      <c r="F133" s="601">
        <v>3580.69</v>
      </c>
      <c r="G133" s="601">
        <f t="shared" ref="G133:G134" si="49">TRUNC(($H$11*F133),2)</f>
        <v>4379.18</v>
      </c>
      <c r="H133" s="601">
        <f t="shared" ref="H133:H134" si="50">TRUNC((E133*G133),2)</f>
        <v>4379.18</v>
      </c>
      <c r="I133" s="585">
        <f t="shared" ref="I133:I134" si="51">TRUNC((H133/$H$136),4)</f>
        <v>0.50370000000000004</v>
      </c>
      <c r="J133" s="586" t="s">
        <v>29</v>
      </c>
    </row>
    <row r="134" spans="1:10" s="499" customFormat="1" ht="32.1">
      <c r="A134" s="727" t="s">
        <v>203</v>
      </c>
      <c r="B134" s="716" t="s">
        <v>507</v>
      </c>
      <c r="C134" s="706">
        <v>98094</v>
      </c>
      <c r="D134" s="699" t="s">
        <v>95</v>
      </c>
      <c r="E134" s="707">
        <v>1</v>
      </c>
      <c r="F134" s="732">
        <v>2014.52</v>
      </c>
      <c r="G134" s="732">
        <f t="shared" si="49"/>
        <v>2463.75</v>
      </c>
      <c r="H134" s="732">
        <f t="shared" si="50"/>
        <v>2463.75</v>
      </c>
      <c r="I134" s="585">
        <f t="shared" si="51"/>
        <v>0.2833</v>
      </c>
      <c r="J134" s="586" t="s">
        <v>29</v>
      </c>
    </row>
    <row r="135" spans="1:10" s="499" customFormat="1">
      <c r="A135" s="559"/>
      <c r="B135" s="735" t="s">
        <v>33</v>
      </c>
      <c r="C135" s="553"/>
      <c r="D135" s="554"/>
      <c r="E135" s="555"/>
      <c r="F135" s="555"/>
      <c r="G135" s="555"/>
      <c r="H135" s="556">
        <f>SUM(H133:H134)</f>
        <v>6842.93</v>
      </c>
      <c r="I135" s="503"/>
      <c r="J135" s="503"/>
    </row>
    <row r="136" spans="1:10" s="499" customFormat="1">
      <c r="A136" s="559"/>
      <c r="B136" s="560"/>
      <c r="C136" s="561"/>
      <c r="D136" s="554"/>
      <c r="E136" s="562" t="s">
        <v>47</v>
      </c>
      <c r="F136" s="576"/>
      <c r="G136" s="576">
        <v>9</v>
      </c>
      <c r="H136" s="565">
        <f>SUM(H135,H131,H123)</f>
        <v>8693.77</v>
      </c>
      <c r="I136" s="589">
        <f>TRUNC((H136/$H$230),4)</f>
        <v>0.1163</v>
      </c>
      <c r="J136" s="590" t="s">
        <v>48</v>
      </c>
    </row>
    <row r="137" spans="1:10" s="499" customFormat="1" ht="5.2" customHeight="1">
      <c r="A137" s="559"/>
      <c r="B137" s="560"/>
      <c r="C137" s="561"/>
      <c r="D137" s="554"/>
      <c r="E137" s="562"/>
      <c r="F137" s="576"/>
      <c r="G137" s="576"/>
      <c r="H137" s="565"/>
      <c r="I137" s="503"/>
      <c r="J137" s="503"/>
    </row>
    <row r="138" spans="1:10" s="499" customFormat="1">
      <c r="A138" s="537" t="s">
        <v>204</v>
      </c>
      <c r="B138" s="598" t="s">
        <v>205</v>
      </c>
      <c r="C138" s="543"/>
      <c r="D138" s="543"/>
      <c r="E138" s="544"/>
      <c r="F138" s="544"/>
      <c r="G138" s="544"/>
      <c r="H138" s="545"/>
      <c r="I138" s="503"/>
      <c r="J138" s="503"/>
    </row>
    <row r="139" spans="1:10" s="499" customFormat="1">
      <c r="A139" s="537" t="s">
        <v>206</v>
      </c>
      <c r="B139" s="598" t="s">
        <v>207</v>
      </c>
      <c r="C139" s="543" t="s">
        <v>20</v>
      </c>
      <c r="D139" s="543" t="s">
        <v>21</v>
      </c>
      <c r="E139" s="544" t="s">
        <v>22</v>
      </c>
      <c r="F139" s="544" t="s">
        <v>23</v>
      </c>
      <c r="G139" s="544" t="s">
        <v>24</v>
      </c>
      <c r="H139" s="545" t="s">
        <v>25</v>
      </c>
      <c r="I139" s="503"/>
      <c r="J139" s="503"/>
    </row>
    <row r="140" spans="1:10" s="499" customFormat="1" ht="21.4">
      <c r="A140" s="603" t="s">
        <v>208</v>
      </c>
      <c r="B140" s="604" t="s">
        <v>511</v>
      </c>
      <c r="C140" s="605">
        <v>95470</v>
      </c>
      <c r="D140" s="606" t="s">
        <v>95</v>
      </c>
      <c r="E140" s="571">
        <v>1</v>
      </c>
      <c r="F140" s="571">
        <v>168.63</v>
      </c>
      <c r="G140" s="571">
        <f t="shared" ref="G140:G143" si="52">TRUNC(($H$11*F140),2)</f>
        <v>206.23</v>
      </c>
      <c r="H140" s="607">
        <f t="shared" ref="H140:H143" si="53">TRUNC((E140*G140),2)</f>
        <v>206.23</v>
      </c>
      <c r="I140" s="585">
        <f>TRUNC((H140/$H$149),4)</f>
        <v>0.26910000000000001</v>
      </c>
      <c r="J140" s="586" t="s">
        <v>29</v>
      </c>
    </row>
    <row r="141" spans="1:10" s="499" customFormat="1">
      <c r="A141" s="603" t="s">
        <v>209</v>
      </c>
      <c r="B141" s="604" t="s">
        <v>210</v>
      </c>
      <c r="C141" s="605">
        <v>95544</v>
      </c>
      <c r="D141" s="606" t="s">
        <v>211</v>
      </c>
      <c r="E141" s="571">
        <v>1</v>
      </c>
      <c r="F141" s="571">
        <v>33.99</v>
      </c>
      <c r="G141" s="571">
        <f t="shared" si="52"/>
        <v>41.56</v>
      </c>
      <c r="H141" s="607">
        <f t="shared" si="53"/>
        <v>41.56</v>
      </c>
      <c r="I141" s="585">
        <f>TRUNC((H141/$H$149),4)</f>
        <v>5.4199999999999998E-2</v>
      </c>
      <c r="J141" s="586" t="s">
        <v>29</v>
      </c>
    </row>
    <row r="142" spans="1:10" s="499" customFormat="1" ht="21.4">
      <c r="A142" s="603" t="s">
        <v>212</v>
      </c>
      <c r="B142" s="604" t="s">
        <v>213</v>
      </c>
      <c r="C142" s="605">
        <v>95547</v>
      </c>
      <c r="D142" s="606" t="s">
        <v>95</v>
      </c>
      <c r="E142" s="571">
        <v>1</v>
      </c>
      <c r="F142" s="571">
        <v>58</v>
      </c>
      <c r="G142" s="571">
        <f t="shared" si="52"/>
        <v>70.930000000000007</v>
      </c>
      <c r="H142" s="607">
        <f t="shared" si="53"/>
        <v>70.930000000000007</v>
      </c>
      <c r="I142" s="585">
        <f>TRUNC((H142/$H$149),4)</f>
        <v>9.2499999999999999E-2</v>
      </c>
      <c r="J142" s="586" t="s">
        <v>29</v>
      </c>
    </row>
    <row r="143" spans="1:10" s="499" customFormat="1">
      <c r="A143" s="730" t="s">
        <v>214</v>
      </c>
      <c r="B143" s="710" t="s">
        <v>215</v>
      </c>
      <c r="C143" s="711">
        <v>95543</v>
      </c>
      <c r="D143" s="712" t="s">
        <v>95</v>
      </c>
      <c r="E143" s="713">
        <v>1</v>
      </c>
      <c r="F143" s="713">
        <v>43.1</v>
      </c>
      <c r="G143" s="713">
        <f t="shared" si="52"/>
        <v>52.71</v>
      </c>
      <c r="H143" s="731">
        <f t="shared" si="53"/>
        <v>52.71</v>
      </c>
      <c r="I143" s="585">
        <f>TRUNC((H143/$H$149),4)</f>
        <v>6.88E-2</v>
      </c>
      <c r="J143" s="586" t="s">
        <v>29</v>
      </c>
    </row>
    <row r="144" spans="1:10" s="499" customFormat="1">
      <c r="A144" s="740"/>
      <c r="B144" s="608" t="s">
        <v>33</v>
      </c>
      <c r="C144" s="609"/>
      <c r="D144" s="610"/>
      <c r="E144" s="611"/>
      <c r="F144" s="741"/>
      <c r="G144" s="576"/>
      <c r="H144" s="596">
        <f>SUM(H140:H143)</f>
        <v>371.43</v>
      </c>
      <c r="I144" s="503"/>
      <c r="J144" s="503"/>
    </row>
    <row r="145" spans="1:10" s="499" customFormat="1">
      <c r="A145" s="537" t="s">
        <v>216</v>
      </c>
      <c r="B145" s="598" t="s">
        <v>217</v>
      </c>
      <c r="C145" s="543" t="s">
        <v>20</v>
      </c>
      <c r="D145" s="543" t="s">
        <v>21</v>
      </c>
      <c r="E145" s="544" t="s">
        <v>22</v>
      </c>
      <c r="F145" s="612" t="s">
        <v>23</v>
      </c>
      <c r="G145" s="612" t="s">
        <v>24</v>
      </c>
      <c r="H145" s="613" t="s">
        <v>25</v>
      </c>
      <c r="I145" s="503"/>
      <c r="J145" s="503"/>
    </row>
    <row r="146" spans="1:10" s="499" customFormat="1">
      <c r="A146" s="603" t="s">
        <v>218</v>
      </c>
      <c r="B146" s="604" t="s">
        <v>219</v>
      </c>
      <c r="C146" s="605">
        <v>99635</v>
      </c>
      <c r="D146" s="606" t="s">
        <v>95</v>
      </c>
      <c r="E146" s="571">
        <v>1</v>
      </c>
      <c r="F146" s="571">
        <v>184.72</v>
      </c>
      <c r="G146" s="571">
        <v>230.86</v>
      </c>
      <c r="H146" s="607">
        <f t="shared" ref="H146:H147" si="54">TRUNC((E146*G146),2)</f>
        <v>230.86</v>
      </c>
      <c r="I146" s="585">
        <f>TRUNC((H146/$H$149),4)</f>
        <v>0.30130000000000001</v>
      </c>
      <c r="J146" s="586" t="s">
        <v>29</v>
      </c>
    </row>
    <row r="147" spans="1:10" s="499" customFormat="1">
      <c r="A147" s="730" t="s">
        <v>220</v>
      </c>
      <c r="B147" s="710" t="s">
        <v>221</v>
      </c>
      <c r="C147" s="711">
        <v>94794</v>
      </c>
      <c r="D147" s="712" t="s">
        <v>95</v>
      </c>
      <c r="E147" s="713">
        <v>1</v>
      </c>
      <c r="F147" s="713">
        <v>131.07</v>
      </c>
      <c r="G147" s="713">
        <v>163.81</v>
      </c>
      <c r="H147" s="731">
        <f t="shared" si="54"/>
        <v>163.81</v>
      </c>
      <c r="I147" s="585">
        <f>TRUNC((H147/$H$149),4)</f>
        <v>0.21379999999999999</v>
      </c>
      <c r="J147" s="586" t="s">
        <v>29</v>
      </c>
    </row>
    <row r="148" spans="1:10" s="499" customFormat="1">
      <c r="A148" s="740"/>
      <c r="B148" s="608" t="s">
        <v>33</v>
      </c>
      <c r="C148" s="609"/>
      <c r="D148" s="610"/>
      <c r="E148" s="611"/>
      <c r="F148" s="741"/>
      <c r="G148" s="576"/>
      <c r="H148" s="596">
        <f>SUM(H146:H147)</f>
        <v>394.67</v>
      </c>
      <c r="I148" s="503"/>
      <c r="J148" s="503"/>
    </row>
    <row r="149" spans="1:10" s="499" customFormat="1">
      <c r="A149" s="559"/>
      <c r="B149" s="560"/>
      <c r="C149" s="561"/>
      <c r="D149" s="554"/>
      <c r="E149" s="562" t="s">
        <v>47</v>
      </c>
      <c r="F149" s="576"/>
      <c r="G149" s="576">
        <v>10</v>
      </c>
      <c r="H149" s="565">
        <f>SUM(H148,H144)</f>
        <v>766.1</v>
      </c>
      <c r="I149" s="589">
        <f>TRUNC((H149/$H$230),4)</f>
        <v>1.0200000000000001E-2</v>
      </c>
      <c r="J149" s="590" t="s">
        <v>48</v>
      </c>
    </row>
    <row r="150" spans="1:10" s="499" customFormat="1" ht="6.1" customHeight="1">
      <c r="A150" s="559"/>
      <c r="B150" s="615"/>
      <c r="C150" s="609"/>
      <c r="D150" s="610"/>
      <c r="E150" s="616"/>
      <c r="F150" s="564"/>
      <c r="G150" s="564"/>
      <c r="H150" s="565"/>
      <c r="I150" s="503"/>
      <c r="J150" s="503"/>
    </row>
    <row r="151" spans="1:10" ht="12.85" customHeight="1">
      <c r="A151" s="537" t="s">
        <v>222</v>
      </c>
      <c r="B151" s="598" t="s">
        <v>223</v>
      </c>
      <c r="C151" s="539"/>
      <c r="D151" s="540"/>
      <c r="E151" s="541"/>
      <c r="F151" s="541"/>
      <c r="G151" s="541"/>
      <c r="H151" s="599"/>
    </row>
    <row r="152" spans="1:10" ht="12.85" customHeight="1">
      <c r="A152" s="617" t="s">
        <v>224</v>
      </c>
      <c r="B152" s="618" t="s">
        <v>225</v>
      </c>
      <c r="C152" s="543" t="s">
        <v>20</v>
      </c>
      <c r="D152" s="543" t="s">
        <v>21</v>
      </c>
      <c r="E152" s="544" t="s">
        <v>22</v>
      </c>
      <c r="F152" s="544" t="s">
        <v>23</v>
      </c>
      <c r="G152" s="544">
        <v>31.93</v>
      </c>
      <c r="H152" s="545" t="s">
        <v>25</v>
      </c>
      <c r="I152" s="626"/>
      <c r="J152" s="627"/>
    </row>
    <row r="153" spans="1:10" s="499" customFormat="1" ht="12.85" customHeight="1">
      <c r="A153" s="546" t="s">
        <v>226</v>
      </c>
      <c r="B153" s="619" t="s">
        <v>227</v>
      </c>
      <c r="C153" s="620">
        <v>91940</v>
      </c>
      <c r="D153" s="621" t="s">
        <v>228</v>
      </c>
      <c r="E153" s="595">
        <v>8</v>
      </c>
      <c r="F153" s="551">
        <v>10.56</v>
      </c>
      <c r="G153" s="550">
        <f>TRUNC(($H$11*F153),2)</f>
        <v>12.91</v>
      </c>
      <c r="H153" s="552">
        <f>TRUNC((E153*G153),2)</f>
        <v>103.28</v>
      </c>
      <c r="I153" s="585">
        <f>TRUNC((H153/$H$181),4)</f>
        <v>4.9000000000000002E-2</v>
      </c>
      <c r="J153" s="586" t="s">
        <v>29</v>
      </c>
    </row>
    <row r="154" spans="1:10" s="499" customFormat="1" ht="12.85" customHeight="1">
      <c r="A154" s="546" t="s">
        <v>229</v>
      </c>
      <c r="B154" s="619" t="s">
        <v>230</v>
      </c>
      <c r="C154" s="620">
        <v>92865</v>
      </c>
      <c r="D154" s="621" t="s">
        <v>228</v>
      </c>
      <c r="E154" s="595">
        <v>7</v>
      </c>
      <c r="F154" s="551">
        <v>7.46</v>
      </c>
      <c r="G154" s="550">
        <f>TRUNC(($H$11*F154),2)</f>
        <v>9.1199999999999992</v>
      </c>
      <c r="H154" s="552">
        <f>TRUNC((E154*G154),2)</f>
        <v>63.84</v>
      </c>
      <c r="I154" s="585">
        <f>TRUNC((H154/$H$181),4)</f>
        <v>3.0300000000000001E-2</v>
      </c>
      <c r="J154" s="586" t="s">
        <v>29</v>
      </c>
    </row>
    <row r="155" spans="1:10" s="499" customFormat="1">
      <c r="A155" s="697" t="s">
        <v>231</v>
      </c>
      <c r="B155" s="698" t="s">
        <v>232</v>
      </c>
      <c r="C155" s="728">
        <v>83463</v>
      </c>
      <c r="D155" s="700" t="s">
        <v>228</v>
      </c>
      <c r="E155" s="707">
        <v>1</v>
      </c>
      <c r="F155" s="702">
        <v>288.76</v>
      </c>
      <c r="G155" s="703">
        <f>TRUNC(($H$11*F155),2)</f>
        <v>353.15</v>
      </c>
      <c r="H155" s="709">
        <f>TRUNC((E155*G155),2)</f>
        <v>353.15</v>
      </c>
      <c r="I155" s="585">
        <f>TRUNC((H155/$H$181),4)</f>
        <v>0.16769999999999999</v>
      </c>
      <c r="J155" s="586" t="s">
        <v>29</v>
      </c>
    </row>
    <row r="156" spans="1:10" s="499" customFormat="1">
      <c r="A156" s="740"/>
      <c r="B156" s="608" t="s">
        <v>33</v>
      </c>
      <c r="C156" s="609"/>
      <c r="D156" s="610"/>
      <c r="E156" s="611"/>
      <c r="F156" s="741"/>
      <c r="G156" s="576"/>
      <c r="H156" s="596">
        <f>SUM(H153:H155)</f>
        <v>520.27</v>
      </c>
      <c r="I156" s="503"/>
      <c r="J156" s="503"/>
    </row>
    <row r="157" spans="1:10" s="499" customFormat="1">
      <c r="A157" s="617" t="s">
        <v>233</v>
      </c>
      <c r="B157" s="618" t="s">
        <v>234</v>
      </c>
      <c r="C157" s="543" t="s">
        <v>20</v>
      </c>
      <c r="D157" s="543" t="s">
        <v>21</v>
      </c>
      <c r="E157" s="544" t="s">
        <v>22</v>
      </c>
      <c r="F157" s="544" t="s">
        <v>23</v>
      </c>
      <c r="G157" s="544">
        <v>31.93</v>
      </c>
      <c r="H157" s="545" t="s">
        <v>25</v>
      </c>
      <c r="I157" s="503"/>
      <c r="J157" s="503"/>
    </row>
    <row r="158" spans="1:10" ht="12.85" customHeight="1">
      <c r="A158" s="546" t="s">
        <v>235</v>
      </c>
      <c r="B158" s="619" t="s">
        <v>236</v>
      </c>
      <c r="C158" s="620">
        <v>91924</v>
      </c>
      <c r="D158" s="621" t="s">
        <v>54</v>
      </c>
      <c r="E158" s="595">
        <v>57</v>
      </c>
      <c r="F158" s="551">
        <v>1.67</v>
      </c>
      <c r="G158" s="550">
        <f>TRUNC(($H$11*F158),2)</f>
        <v>2.04</v>
      </c>
      <c r="H158" s="552">
        <f>TRUNC((E158*G158),2)</f>
        <v>116.28</v>
      </c>
      <c r="I158" s="585">
        <f>TRUNC((H158/$H$181),4)</f>
        <v>5.5199999999999999E-2</v>
      </c>
      <c r="J158" s="586" t="s">
        <v>29</v>
      </c>
    </row>
    <row r="159" spans="1:10" s="499" customFormat="1" ht="12.85" customHeight="1">
      <c r="A159" s="546" t="s">
        <v>237</v>
      </c>
      <c r="B159" s="619" t="s">
        <v>238</v>
      </c>
      <c r="C159" s="620">
        <v>91926</v>
      </c>
      <c r="D159" s="621" t="s">
        <v>54</v>
      </c>
      <c r="E159" s="595">
        <v>53</v>
      </c>
      <c r="F159" s="551">
        <v>2.39</v>
      </c>
      <c r="G159" s="550">
        <f>TRUNC(($H$11*F159),2)</f>
        <v>2.92</v>
      </c>
      <c r="H159" s="552">
        <f>TRUNC((E159*G159),2)</f>
        <v>154.76</v>
      </c>
      <c r="I159" s="585">
        <f>TRUNC((H159/$H$181),4)</f>
        <v>7.3499999999999996E-2</v>
      </c>
      <c r="J159" s="586" t="s">
        <v>29</v>
      </c>
    </row>
    <row r="160" spans="1:10" s="499" customFormat="1" ht="12.85" customHeight="1">
      <c r="A160" s="697" t="s">
        <v>239</v>
      </c>
      <c r="B160" s="698" t="s">
        <v>240</v>
      </c>
      <c r="C160" s="728">
        <v>91932</v>
      </c>
      <c r="D160" s="700" t="s">
        <v>54</v>
      </c>
      <c r="E160" s="707">
        <v>32</v>
      </c>
      <c r="F160" s="702">
        <v>8.4499999999999993</v>
      </c>
      <c r="G160" s="703">
        <f>TRUNC(($H$11*F160),2)</f>
        <v>10.33</v>
      </c>
      <c r="H160" s="709">
        <f>TRUNC((E160*G160),2)</f>
        <v>330.56</v>
      </c>
      <c r="I160" s="585">
        <f>TRUNC((H160/$H$181),4)</f>
        <v>0.157</v>
      </c>
      <c r="J160" s="586" t="s">
        <v>29</v>
      </c>
    </row>
    <row r="161" spans="1:10" ht="12.85" customHeight="1">
      <c r="A161" s="740"/>
      <c r="B161" s="608" t="s">
        <v>33</v>
      </c>
      <c r="C161" s="609"/>
      <c r="D161" s="610"/>
      <c r="E161" s="611"/>
      <c r="F161" s="741"/>
      <c r="G161" s="576"/>
      <c r="H161" s="596">
        <f>SUM(H158:H160)</f>
        <v>601.59999999999991</v>
      </c>
      <c r="I161" s="626"/>
      <c r="J161" s="627"/>
    </row>
    <row r="162" spans="1:10" s="499" customFormat="1" ht="12.85" customHeight="1">
      <c r="A162" s="617" t="s">
        <v>241</v>
      </c>
      <c r="B162" s="618" t="s">
        <v>242</v>
      </c>
      <c r="C162" s="543" t="s">
        <v>20</v>
      </c>
      <c r="D162" s="543" t="s">
        <v>21</v>
      </c>
      <c r="E162" s="544" t="s">
        <v>22</v>
      </c>
      <c r="F162" s="544" t="s">
        <v>23</v>
      </c>
      <c r="G162" s="544">
        <v>31.93</v>
      </c>
      <c r="H162" s="545" t="s">
        <v>25</v>
      </c>
      <c r="I162" s="503"/>
      <c r="J162" s="503"/>
    </row>
    <row r="163" spans="1:10" s="499" customFormat="1" ht="21.05" customHeight="1">
      <c r="A163" s="546" t="s">
        <v>243</v>
      </c>
      <c r="B163" s="619" t="s">
        <v>244</v>
      </c>
      <c r="C163" s="620">
        <v>91953</v>
      </c>
      <c r="D163" s="621" t="s">
        <v>228</v>
      </c>
      <c r="E163" s="622">
        <v>1</v>
      </c>
      <c r="F163" s="551">
        <v>18.39</v>
      </c>
      <c r="G163" s="550">
        <f t="shared" ref="G163:G165" si="55">TRUNC(($H$11*F163),2)</f>
        <v>22.49</v>
      </c>
      <c r="H163" s="552">
        <f t="shared" ref="H163:H165" si="56">TRUNC((E163*G163),2)</f>
        <v>22.49</v>
      </c>
      <c r="I163" s="585">
        <f>TRUNC((H163/$H$181),4)</f>
        <v>1.06E-2</v>
      </c>
      <c r="J163" s="586" t="s">
        <v>29</v>
      </c>
    </row>
    <row r="164" spans="1:10" s="499" customFormat="1" ht="21.75" customHeight="1">
      <c r="A164" s="546" t="s">
        <v>245</v>
      </c>
      <c r="B164" s="619" t="s">
        <v>246</v>
      </c>
      <c r="C164" s="620">
        <v>91959</v>
      </c>
      <c r="D164" s="621" t="s">
        <v>228</v>
      </c>
      <c r="E164" s="622">
        <v>1</v>
      </c>
      <c r="F164" s="551">
        <v>29.12</v>
      </c>
      <c r="G164" s="550">
        <f t="shared" si="55"/>
        <v>35.61</v>
      </c>
      <c r="H164" s="552">
        <f t="shared" si="56"/>
        <v>35.61</v>
      </c>
      <c r="I164" s="585">
        <f>TRUNC((H164/$H$181),4)</f>
        <v>1.6899999999999998E-2</v>
      </c>
      <c r="J164" s="586" t="s">
        <v>29</v>
      </c>
    </row>
    <row r="165" spans="1:10" s="499" customFormat="1" ht="21.05" customHeight="1">
      <c r="A165" s="697" t="s">
        <v>247</v>
      </c>
      <c r="B165" s="698" t="s">
        <v>248</v>
      </c>
      <c r="C165" s="728">
        <v>91993</v>
      </c>
      <c r="D165" s="700" t="s">
        <v>228</v>
      </c>
      <c r="E165" s="701">
        <v>6</v>
      </c>
      <c r="F165" s="702">
        <v>29.88</v>
      </c>
      <c r="G165" s="703">
        <f t="shared" si="55"/>
        <v>36.54</v>
      </c>
      <c r="H165" s="709">
        <f t="shared" si="56"/>
        <v>219.24</v>
      </c>
      <c r="I165" s="585">
        <f>TRUNC((H165/$H$181),4)</f>
        <v>0.1041</v>
      </c>
      <c r="J165" s="586" t="s">
        <v>29</v>
      </c>
    </row>
    <row r="166" spans="1:10" s="499" customFormat="1" ht="12.85" customHeight="1">
      <c r="A166" s="740"/>
      <c r="B166" s="608" t="s">
        <v>33</v>
      </c>
      <c r="C166" s="609"/>
      <c r="D166" s="610"/>
      <c r="E166" s="611"/>
      <c r="F166" s="741"/>
      <c r="G166" s="576"/>
      <c r="H166" s="596">
        <f>SUM(H163:H165)</f>
        <v>277.34000000000003</v>
      </c>
      <c r="I166" s="503"/>
      <c r="J166" s="503"/>
    </row>
    <row r="167" spans="1:10" s="499" customFormat="1" ht="12.85" customHeight="1">
      <c r="A167" s="617" t="s">
        <v>249</v>
      </c>
      <c r="B167" s="618" t="s">
        <v>250</v>
      </c>
      <c r="C167" s="543" t="s">
        <v>20</v>
      </c>
      <c r="D167" s="543" t="s">
        <v>21</v>
      </c>
      <c r="E167" s="544" t="s">
        <v>22</v>
      </c>
      <c r="F167" s="612" t="s">
        <v>23</v>
      </c>
      <c r="G167" s="612">
        <v>31.93</v>
      </c>
      <c r="H167" s="613" t="s">
        <v>25</v>
      </c>
      <c r="I167" s="503"/>
      <c r="J167" s="503"/>
    </row>
    <row r="168" spans="1:10" s="499" customFormat="1" ht="12.85" customHeight="1">
      <c r="A168" s="546" t="s">
        <v>251</v>
      </c>
      <c r="B168" s="619" t="s">
        <v>252</v>
      </c>
      <c r="C168" s="620">
        <v>93653</v>
      </c>
      <c r="D168" s="621" t="s">
        <v>228</v>
      </c>
      <c r="E168" s="623">
        <v>2</v>
      </c>
      <c r="F168" s="551">
        <v>10.15</v>
      </c>
      <c r="G168" s="550">
        <f t="shared" ref="G168:G172" si="57">TRUNC(($H$11*F168),2)</f>
        <v>12.41</v>
      </c>
      <c r="H168" s="596">
        <f t="shared" ref="H168:H172" si="58">TRUNC((E168*G168),2)</f>
        <v>24.82</v>
      </c>
      <c r="I168" s="585">
        <f>TRUNC((H168/$H$181),4)</f>
        <v>1.17E-2</v>
      </c>
      <c r="J168" s="586" t="s">
        <v>29</v>
      </c>
    </row>
    <row r="169" spans="1:10" s="499" customFormat="1" ht="12.85" customHeight="1">
      <c r="A169" s="546" t="s">
        <v>253</v>
      </c>
      <c r="B169" s="619" t="s">
        <v>254</v>
      </c>
      <c r="C169" s="620">
        <v>93660</v>
      </c>
      <c r="D169" s="621" t="s">
        <v>228</v>
      </c>
      <c r="E169" s="623">
        <v>1</v>
      </c>
      <c r="F169" s="551">
        <v>51.54</v>
      </c>
      <c r="G169" s="550">
        <f t="shared" si="57"/>
        <v>63.03</v>
      </c>
      <c r="H169" s="596">
        <f t="shared" si="58"/>
        <v>63.03</v>
      </c>
      <c r="I169" s="585">
        <f>TRUNC((H169/$H$181),4)</f>
        <v>2.9899999999999999E-2</v>
      </c>
      <c r="J169" s="586" t="s">
        <v>29</v>
      </c>
    </row>
    <row r="170" spans="1:10" s="499" customFormat="1" ht="12.85" customHeight="1">
      <c r="A170" s="546" t="s">
        <v>255</v>
      </c>
      <c r="B170" s="619" t="s">
        <v>256</v>
      </c>
      <c r="C170" s="620">
        <v>93663</v>
      </c>
      <c r="D170" s="621" t="s">
        <v>228</v>
      </c>
      <c r="E170" s="623">
        <v>1</v>
      </c>
      <c r="F170" s="551">
        <v>54.02</v>
      </c>
      <c r="G170" s="550">
        <f t="shared" si="57"/>
        <v>66.06</v>
      </c>
      <c r="H170" s="596">
        <f t="shared" si="58"/>
        <v>66.06</v>
      </c>
      <c r="I170" s="585">
        <f>TRUNC((H170/$H$181),4)</f>
        <v>3.1300000000000001E-2</v>
      </c>
      <c r="J170" s="586" t="s">
        <v>29</v>
      </c>
    </row>
    <row r="171" spans="1:10" ht="12.85" customHeight="1">
      <c r="A171" s="546" t="s">
        <v>257</v>
      </c>
      <c r="B171" s="619" t="s">
        <v>258</v>
      </c>
      <c r="C171" s="620">
        <v>93665</v>
      </c>
      <c r="D171" s="621" t="s">
        <v>228</v>
      </c>
      <c r="E171" s="623">
        <v>1</v>
      </c>
      <c r="F171" s="551">
        <v>58.37</v>
      </c>
      <c r="G171" s="550">
        <f t="shared" si="57"/>
        <v>71.38</v>
      </c>
      <c r="H171" s="596">
        <f t="shared" si="58"/>
        <v>71.38</v>
      </c>
      <c r="I171" s="585">
        <f>TRUNC((H171/$H$181),4)</f>
        <v>3.39E-2</v>
      </c>
      <c r="J171" s="586" t="s">
        <v>29</v>
      </c>
    </row>
    <row r="172" spans="1:10" s="499" customFormat="1" ht="12.85" customHeight="1">
      <c r="A172" s="697" t="s">
        <v>259</v>
      </c>
      <c r="B172" s="698" t="s">
        <v>260</v>
      </c>
      <c r="C172" s="706"/>
      <c r="D172" s="700" t="s">
        <v>228</v>
      </c>
      <c r="E172" s="729">
        <v>3</v>
      </c>
      <c r="F172" s="702"/>
      <c r="G172" s="703">
        <f t="shared" si="57"/>
        <v>0</v>
      </c>
      <c r="H172" s="717">
        <f t="shared" si="58"/>
        <v>0</v>
      </c>
      <c r="I172" s="585">
        <f>TRUNC((H172/$H$181),4)</f>
        <v>0</v>
      </c>
      <c r="J172" s="586" t="s">
        <v>29</v>
      </c>
    </row>
    <row r="173" spans="1:10" s="499" customFormat="1" ht="12.85" customHeight="1">
      <c r="A173" s="740"/>
      <c r="B173" s="608" t="s">
        <v>33</v>
      </c>
      <c r="C173" s="609"/>
      <c r="D173" s="610"/>
      <c r="E173" s="611"/>
      <c r="F173" s="741"/>
      <c r="G173" s="576"/>
      <c r="H173" s="596">
        <f>SUM(H168:H172)</f>
        <v>225.29</v>
      </c>
      <c r="I173" s="503"/>
      <c r="J173" s="503"/>
    </row>
    <row r="174" spans="1:10" s="499" customFormat="1" ht="12.85" customHeight="1">
      <c r="A174" s="617" t="s">
        <v>261</v>
      </c>
      <c r="B174" s="618" t="s">
        <v>262</v>
      </c>
      <c r="C174" s="543" t="s">
        <v>20</v>
      </c>
      <c r="D174" s="543" t="s">
        <v>21</v>
      </c>
      <c r="E174" s="544" t="s">
        <v>22</v>
      </c>
      <c r="F174" s="612" t="s">
        <v>23</v>
      </c>
      <c r="G174" s="612">
        <v>31.93</v>
      </c>
      <c r="H174" s="613" t="s">
        <v>25</v>
      </c>
      <c r="I174" s="503"/>
      <c r="J174" s="503"/>
    </row>
    <row r="175" spans="1:10" s="499" customFormat="1" ht="12.85" customHeight="1">
      <c r="A175" s="546" t="s">
        <v>263</v>
      </c>
      <c r="B175" s="547" t="s">
        <v>264</v>
      </c>
      <c r="C175" s="624">
        <v>91844</v>
      </c>
      <c r="D175" s="549" t="s">
        <v>54</v>
      </c>
      <c r="E175" s="550">
        <v>37</v>
      </c>
      <c r="F175" s="551">
        <v>4.45</v>
      </c>
      <c r="G175" s="550">
        <f t="shared" ref="G175:G176" si="59">TRUNC(($H$11*F175),2)</f>
        <v>5.44</v>
      </c>
      <c r="H175" s="552">
        <f t="shared" ref="H175:H176" si="60">TRUNC((E175*G175),2)</f>
        <v>201.28</v>
      </c>
      <c r="I175" s="585">
        <f>TRUNC((H175/$H$181),4)</f>
        <v>9.5600000000000004E-2</v>
      </c>
      <c r="J175" s="586" t="s">
        <v>29</v>
      </c>
    </row>
    <row r="176" spans="1:10" s="499" customFormat="1" ht="24.1" customHeight="1">
      <c r="A176" s="697" t="s">
        <v>265</v>
      </c>
      <c r="B176" s="698" t="s">
        <v>266</v>
      </c>
      <c r="C176" s="728">
        <v>91846</v>
      </c>
      <c r="D176" s="700" t="s">
        <v>54</v>
      </c>
      <c r="E176" s="701">
        <v>8</v>
      </c>
      <c r="F176" s="702">
        <v>6.21</v>
      </c>
      <c r="G176" s="703">
        <f t="shared" si="59"/>
        <v>7.59</v>
      </c>
      <c r="H176" s="709">
        <f t="shared" si="60"/>
        <v>60.72</v>
      </c>
      <c r="I176" s="585">
        <f>TRUNC((H176/$H$181),4)</f>
        <v>2.8799999999999999E-2</v>
      </c>
      <c r="J176" s="586" t="s">
        <v>29</v>
      </c>
    </row>
    <row r="177" spans="1:11" s="499" customFormat="1" ht="12.85" customHeight="1">
      <c r="A177" s="740"/>
      <c r="B177" s="608" t="s">
        <v>33</v>
      </c>
      <c r="C177" s="609"/>
      <c r="D177" s="610"/>
      <c r="E177" s="611"/>
      <c r="F177" s="741"/>
      <c r="G177" s="576"/>
      <c r="H177" s="596">
        <f>SUM(H175:H176)</f>
        <v>262</v>
      </c>
      <c r="I177" s="503"/>
      <c r="J177" s="503"/>
    </row>
    <row r="178" spans="1:11" s="499" customFormat="1" ht="12.85" customHeight="1">
      <c r="A178" s="617" t="s">
        <v>267</v>
      </c>
      <c r="B178" s="618" t="s">
        <v>268</v>
      </c>
      <c r="C178" s="543" t="s">
        <v>20</v>
      </c>
      <c r="D178" s="543" t="s">
        <v>21</v>
      </c>
      <c r="E178" s="544" t="s">
        <v>22</v>
      </c>
      <c r="F178" s="612" t="s">
        <v>23</v>
      </c>
      <c r="G178" s="612">
        <v>31.93</v>
      </c>
      <c r="H178" s="613" t="s">
        <v>25</v>
      </c>
      <c r="I178" s="503"/>
      <c r="J178" s="503"/>
    </row>
    <row r="179" spans="1:11" ht="21.4">
      <c r="A179" s="546" t="s">
        <v>269</v>
      </c>
      <c r="B179" s="625" t="s">
        <v>509</v>
      </c>
      <c r="C179" s="620">
        <v>97592</v>
      </c>
      <c r="D179" s="621" t="s">
        <v>228</v>
      </c>
      <c r="E179" s="622">
        <v>7</v>
      </c>
      <c r="F179" s="551">
        <v>95.48</v>
      </c>
      <c r="G179" s="550">
        <f>TRUNC(($H$11*F179),2)</f>
        <v>116.77</v>
      </c>
      <c r="H179" s="552">
        <v>218.4</v>
      </c>
      <c r="I179" s="585">
        <f>TRUNC((H179/$H$181),4)</f>
        <v>0.1037</v>
      </c>
      <c r="J179" s="586" t="s">
        <v>29</v>
      </c>
    </row>
    <row r="180" spans="1:11" s="499" customFormat="1" ht="12.85" customHeight="1">
      <c r="A180" s="559"/>
      <c r="B180" s="735" t="s">
        <v>33</v>
      </c>
      <c r="C180" s="553"/>
      <c r="D180" s="554"/>
      <c r="E180" s="555"/>
      <c r="F180" s="555"/>
      <c r="G180" s="555"/>
      <c r="H180" s="556">
        <f>SUM(H179)</f>
        <v>218.4</v>
      </c>
      <c r="I180" s="585"/>
    </row>
    <row r="181" spans="1:11" ht="12.85" customHeight="1">
      <c r="A181" s="559"/>
      <c r="B181" s="560"/>
      <c r="C181" s="561"/>
      <c r="D181" s="554"/>
      <c r="E181" s="562" t="s">
        <v>47</v>
      </c>
      <c r="F181" s="576"/>
      <c r="G181" s="576">
        <v>11</v>
      </c>
      <c r="H181" s="565">
        <f>SUM(H180,H177,H173,H166,H161,H156)</f>
        <v>2104.8999999999996</v>
      </c>
      <c r="I181" s="589">
        <f>TRUNC((H181/$H$230),4)</f>
        <v>2.81E-2</v>
      </c>
      <c r="J181" s="590" t="s">
        <v>48</v>
      </c>
    </row>
    <row r="182" spans="1:11" s="499" customFormat="1" ht="6.1" customHeight="1">
      <c r="A182" s="559"/>
      <c r="B182" s="560"/>
      <c r="C182" s="561"/>
      <c r="D182" s="554"/>
      <c r="E182" s="563"/>
      <c r="F182" s="564"/>
      <c r="G182" s="564"/>
      <c r="H182" s="565"/>
      <c r="I182" s="503"/>
      <c r="J182" s="503"/>
    </row>
    <row r="183" spans="1:11" ht="12.85" customHeight="1">
      <c r="A183" s="537" t="s">
        <v>270</v>
      </c>
      <c r="B183" s="598" t="s">
        <v>271</v>
      </c>
      <c r="C183" s="539"/>
      <c r="D183" s="540"/>
      <c r="E183" s="541"/>
      <c r="F183" s="541"/>
      <c r="G183" s="541"/>
      <c r="H183" s="599"/>
    </row>
    <row r="184" spans="1:11" ht="12.85" customHeight="1">
      <c r="A184" s="537" t="s">
        <v>272</v>
      </c>
      <c r="B184" s="628" t="s">
        <v>273</v>
      </c>
      <c r="C184" s="543" t="s">
        <v>20</v>
      </c>
      <c r="D184" s="543" t="s">
        <v>21</v>
      </c>
      <c r="E184" s="544" t="s">
        <v>22</v>
      </c>
      <c r="F184" s="544" t="s">
        <v>23</v>
      </c>
      <c r="G184" s="544" t="s">
        <v>24</v>
      </c>
      <c r="H184" s="545" t="s">
        <v>25</v>
      </c>
      <c r="J184" s="650"/>
    </row>
    <row r="185" spans="1:11" s="499" customFormat="1" ht="33.700000000000003" customHeight="1">
      <c r="A185" s="546" t="s">
        <v>274</v>
      </c>
      <c r="B185" s="578" t="s">
        <v>275</v>
      </c>
      <c r="C185" s="579">
        <v>87878</v>
      </c>
      <c r="D185" s="580" t="s">
        <v>8</v>
      </c>
      <c r="E185" s="595">
        <v>37.340000000000003</v>
      </c>
      <c r="F185" s="551">
        <v>3.11</v>
      </c>
      <c r="G185" s="550">
        <f t="shared" ref="G185:G186" si="61">TRUNC(($H$11*F185),2)</f>
        <v>3.8</v>
      </c>
      <c r="H185" s="552">
        <f t="shared" ref="H185:H186" si="62">TRUNC((E185*G185),2)</f>
        <v>141.88999999999999</v>
      </c>
      <c r="I185" s="585">
        <f>TRUNC((H185/$H$199),4)</f>
        <v>1.77E-2</v>
      </c>
      <c r="J185" s="586" t="s">
        <v>29</v>
      </c>
    </row>
    <row r="186" spans="1:11" s="499" customFormat="1" ht="33.700000000000003" customHeight="1">
      <c r="A186" s="697" t="s">
        <v>276</v>
      </c>
      <c r="B186" s="716" t="s">
        <v>277</v>
      </c>
      <c r="C186" s="706">
        <v>87905</v>
      </c>
      <c r="D186" s="699" t="s">
        <v>8</v>
      </c>
      <c r="E186" s="707">
        <v>41.38</v>
      </c>
      <c r="F186" s="702">
        <v>6.2</v>
      </c>
      <c r="G186" s="717">
        <f t="shared" si="61"/>
        <v>7.58</v>
      </c>
      <c r="H186" s="558">
        <f t="shared" si="62"/>
        <v>313.66000000000003</v>
      </c>
      <c r="I186" s="585">
        <f>TRUNC((H186/$H$199),4)</f>
        <v>3.9199999999999999E-2</v>
      </c>
      <c r="J186" s="586" t="s">
        <v>29</v>
      </c>
    </row>
    <row r="187" spans="1:11" s="499" customFormat="1" ht="12.85" customHeight="1">
      <c r="A187" s="559"/>
      <c r="B187" s="735" t="s">
        <v>33</v>
      </c>
      <c r="C187" s="553"/>
      <c r="D187" s="554"/>
      <c r="E187" s="555"/>
      <c r="F187" s="555"/>
      <c r="G187" s="555"/>
      <c r="H187" s="556">
        <f>SUM(H185:H186)</f>
        <v>455.55</v>
      </c>
      <c r="I187" s="651"/>
      <c r="J187" s="590"/>
    </row>
    <row r="188" spans="1:11" ht="12.85" customHeight="1">
      <c r="A188" s="537" t="s">
        <v>278</v>
      </c>
      <c r="B188" s="628" t="s">
        <v>279</v>
      </c>
      <c r="C188" s="543" t="s">
        <v>20</v>
      </c>
      <c r="D188" s="543" t="s">
        <v>21</v>
      </c>
      <c r="E188" s="544" t="s">
        <v>22</v>
      </c>
      <c r="F188" s="544" t="s">
        <v>23</v>
      </c>
      <c r="G188" s="544" t="s">
        <v>24</v>
      </c>
      <c r="H188" s="545" t="s">
        <v>25</v>
      </c>
      <c r="I188" s="591"/>
      <c r="K188" s="499"/>
    </row>
    <row r="189" spans="1:11" ht="33.700000000000003" customHeight="1">
      <c r="A189" s="697" t="s">
        <v>280</v>
      </c>
      <c r="B189" s="716" t="s">
        <v>281</v>
      </c>
      <c r="C189" s="706">
        <v>87775</v>
      </c>
      <c r="D189" s="699" t="s">
        <v>8</v>
      </c>
      <c r="E189" s="707">
        <v>21.69</v>
      </c>
      <c r="F189" s="702">
        <v>40.630000000000003</v>
      </c>
      <c r="G189" s="703">
        <v>24.55</v>
      </c>
      <c r="H189" s="709">
        <f>TRUNC((E189*G189),2)</f>
        <v>532.48</v>
      </c>
      <c r="I189" s="585">
        <f>TRUNC((H189/$H$199),4)</f>
        <v>6.6600000000000006E-2</v>
      </c>
      <c r="J189" s="586" t="s">
        <v>29</v>
      </c>
      <c r="K189" s="499"/>
    </row>
    <row r="190" spans="1:11" s="499" customFormat="1" ht="12.85" customHeight="1">
      <c r="A190" s="559"/>
      <c r="B190" s="735" t="s">
        <v>33</v>
      </c>
      <c r="C190" s="553"/>
      <c r="D190" s="554"/>
      <c r="E190" s="555"/>
      <c r="F190" s="555"/>
      <c r="G190" s="555"/>
      <c r="H190" s="556">
        <f>SUM(H189)</f>
        <v>532.48</v>
      </c>
      <c r="I190" s="652"/>
      <c r="J190" s="590"/>
    </row>
    <row r="191" spans="1:11" ht="12.85" customHeight="1">
      <c r="A191" s="537" t="s">
        <v>282</v>
      </c>
      <c r="B191" s="628" t="s">
        <v>283</v>
      </c>
      <c r="C191" s="543" t="s">
        <v>20</v>
      </c>
      <c r="D191" s="543" t="s">
        <v>21</v>
      </c>
      <c r="E191" s="544" t="s">
        <v>22</v>
      </c>
      <c r="F191" s="544" t="s">
        <v>23</v>
      </c>
      <c r="G191" s="544" t="s">
        <v>24</v>
      </c>
      <c r="H191" s="545" t="s">
        <v>25</v>
      </c>
      <c r="I191" s="591"/>
      <c r="K191" s="499"/>
    </row>
    <row r="192" spans="1:11" s="499" customFormat="1" ht="38.35" customHeight="1">
      <c r="A192" s="600" t="s">
        <v>284</v>
      </c>
      <c r="B192" s="578" t="s">
        <v>285</v>
      </c>
      <c r="C192" s="579">
        <v>87531</v>
      </c>
      <c r="D192" s="580" t="s">
        <v>8</v>
      </c>
      <c r="E192" s="595">
        <v>20.88</v>
      </c>
      <c r="F192" s="556">
        <v>25.28</v>
      </c>
      <c r="G192" s="556">
        <f t="shared" ref="G192:G193" si="63">TRUNC(($H$11*F192),2)</f>
        <v>30.91</v>
      </c>
      <c r="H192" s="556">
        <f t="shared" ref="H192:H193" si="64">TRUNC((E192*G192),2)</f>
        <v>645.4</v>
      </c>
      <c r="I192" s="585">
        <f>TRUNC((H192/$H$199),4)</f>
        <v>8.0799999999999997E-2</v>
      </c>
      <c r="J192" s="586" t="s">
        <v>29</v>
      </c>
    </row>
    <row r="193" spans="1:11" s="499" customFormat="1" ht="37.450000000000003" customHeight="1">
      <c r="A193" s="727" t="s">
        <v>286</v>
      </c>
      <c r="B193" s="705" t="s">
        <v>287</v>
      </c>
      <c r="C193" s="706">
        <v>87775</v>
      </c>
      <c r="D193" s="699" t="s">
        <v>8</v>
      </c>
      <c r="E193" s="707">
        <v>17.98</v>
      </c>
      <c r="F193" s="558">
        <v>40.630000000000003</v>
      </c>
      <c r="G193" s="558">
        <f t="shared" si="63"/>
        <v>49.69</v>
      </c>
      <c r="H193" s="558">
        <f t="shared" si="64"/>
        <v>893.42</v>
      </c>
      <c r="I193" s="585">
        <f>TRUNC((H193/$H$199),4)</f>
        <v>0.1118</v>
      </c>
      <c r="J193" s="586" t="s">
        <v>29</v>
      </c>
    </row>
    <row r="194" spans="1:11" s="499" customFormat="1" ht="12.85" customHeight="1">
      <c r="A194" s="559"/>
      <c r="B194" s="735" t="s">
        <v>33</v>
      </c>
      <c r="C194" s="553"/>
      <c r="D194" s="554"/>
      <c r="E194" s="555"/>
      <c r="F194" s="555"/>
      <c r="G194" s="555"/>
      <c r="H194" s="556">
        <f>SUM(H192:H193)</f>
        <v>1538.82</v>
      </c>
      <c r="I194" s="652"/>
      <c r="J194" s="590"/>
    </row>
    <row r="195" spans="1:11" ht="12.85" customHeight="1">
      <c r="A195" s="537" t="s">
        <v>288</v>
      </c>
      <c r="B195" s="628" t="s">
        <v>289</v>
      </c>
      <c r="C195" s="543" t="s">
        <v>20</v>
      </c>
      <c r="D195" s="543" t="s">
        <v>21</v>
      </c>
      <c r="E195" s="544" t="s">
        <v>22</v>
      </c>
      <c r="F195" s="544" t="s">
        <v>23</v>
      </c>
      <c r="G195" s="544" t="s">
        <v>24</v>
      </c>
      <c r="H195" s="545" t="s">
        <v>25</v>
      </c>
      <c r="I195" s="591"/>
      <c r="K195" s="499"/>
    </row>
    <row r="196" spans="1:11" s="499" customFormat="1" ht="35.299999999999997" customHeight="1">
      <c r="A196" s="597" t="s">
        <v>290</v>
      </c>
      <c r="B196" s="578" t="s">
        <v>291</v>
      </c>
      <c r="C196" s="579">
        <v>87265</v>
      </c>
      <c r="D196" s="580" t="s">
        <v>8</v>
      </c>
      <c r="E196" s="595">
        <v>20.88</v>
      </c>
      <c r="F196" s="556">
        <v>51.46</v>
      </c>
      <c r="G196" s="556">
        <f t="shared" ref="G196:G197" si="65">TRUNC(($H$11*F196),2)</f>
        <v>62.93</v>
      </c>
      <c r="H196" s="556">
        <f t="shared" ref="H196:H197" si="66">TRUNC((E196*G196),2)</f>
        <v>1313.97</v>
      </c>
      <c r="I196" s="585">
        <f>TRUNC((H196/$H$199),4)</f>
        <v>0.16450000000000001</v>
      </c>
      <c r="J196" s="586" t="s">
        <v>29</v>
      </c>
    </row>
    <row r="197" spans="1:11" s="499" customFormat="1" ht="27.8" customHeight="1">
      <c r="A197" s="704" t="s">
        <v>292</v>
      </c>
      <c r="B197" s="705" t="s">
        <v>293</v>
      </c>
      <c r="C197" s="706">
        <v>88787</v>
      </c>
      <c r="D197" s="699" t="s">
        <v>8</v>
      </c>
      <c r="E197" s="707">
        <v>17.98</v>
      </c>
      <c r="F197" s="558">
        <v>188.48</v>
      </c>
      <c r="G197" s="558">
        <f t="shared" si="65"/>
        <v>230.51</v>
      </c>
      <c r="H197" s="558">
        <f t="shared" si="66"/>
        <v>4144.5600000000004</v>
      </c>
      <c r="I197" s="585">
        <f>TRUNC((H197/$H$199),4)</f>
        <v>0.51900000000000002</v>
      </c>
      <c r="J197" s="586" t="s">
        <v>29</v>
      </c>
    </row>
    <row r="198" spans="1:11" s="499" customFormat="1" ht="12.85" customHeight="1">
      <c r="A198" s="559"/>
      <c r="B198" s="735" t="s">
        <v>33</v>
      </c>
      <c r="C198" s="553"/>
      <c r="D198" s="554"/>
      <c r="E198" s="555"/>
      <c r="F198" s="555"/>
      <c r="G198" s="555"/>
      <c r="H198" s="556">
        <f>SUM(H196:H197)</f>
        <v>5458.5300000000007</v>
      </c>
      <c r="I198" s="652"/>
      <c r="J198" s="590"/>
    </row>
    <row r="199" spans="1:11" ht="12.85" customHeight="1">
      <c r="A199" s="559"/>
      <c r="B199" s="560"/>
      <c r="C199" s="561"/>
      <c r="D199" s="554"/>
      <c r="E199" s="562" t="s">
        <v>47</v>
      </c>
      <c r="F199" s="576"/>
      <c r="G199" s="576">
        <v>12</v>
      </c>
      <c r="H199" s="565">
        <f>SUM(H198,H194,H190,H187)</f>
        <v>7985.38</v>
      </c>
      <c r="I199" s="653">
        <f>TRUNC((H199/$H$230),4)</f>
        <v>0.10680000000000001</v>
      </c>
      <c r="J199" s="590" t="s">
        <v>48</v>
      </c>
    </row>
    <row r="200" spans="1:11" s="499" customFormat="1" ht="6.1" customHeight="1">
      <c r="A200" s="559"/>
      <c r="B200" s="560"/>
      <c r="C200" s="561"/>
      <c r="D200" s="554"/>
      <c r="E200" s="563"/>
      <c r="F200" s="564"/>
      <c r="G200" s="564"/>
      <c r="H200" s="565"/>
      <c r="I200" s="503"/>
      <c r="J200" s="503"/>
    </row>
    <row r="201" spans="1:11" ht="12.85" customHeight="1">
      <c r="A201" s="629">
        <v>13</v>
      </c>
      <c r="B201" s="628" t="s">
        <v>294</v>
      </c>
      <c r="C201" s="539"/>
      <c r="D201" s="630"/>
      <c r="E201" s="631"/>
      <c r="F201" s="632"/>
      <c r="G201" s="632"/>
      <c r="H201" s="633"/>
      <c r="J201" s="650"/>
    </row>
    <row r="202" spans="1:11" ht="12.85" customHeight="1">
      <c r="A202" s="537" t="s">
        <v>295</v>
      </c>
      <c r="B202" s="628" t="s">
        <v>296</v>
      </c>
      <c r="C202" s="543" t="s">
        <v>20</v>
      </c>
      <c r="D202" s="543" t="s">
        <v>21</v>
      </c>
      <c r="E202" s="544" t="s">
        <v>22</v>
      </c>
      <c r="F202" s="544" t="s">
        <v>23</v>
      </c>
      <c r="G202" s="544" t="s">
        <v>24</v>
      </c>
      <c r="H202" s="545" t="s">
        <v>25</v>
      </c>
      <c r="J202" s="650"/>
    </row>
    <row r="203" spans="1:11" s="499" customFormat="1" ht="12.85" customHeight="1">
      <c r="A203" s="546" t="s">
        <v>297</v>
      </c>
      <c r="B203" s="547" t="s">
        <v>298</v>
      </c>
      <c r="C203" s="548">
        <v>72961</v>
      </c>
      <c r="D203" s="549" t="s">
        <v>8</v>
      </c>
      <c r="E203" s="550">
        <v>98.4</v>
      </c>
      <c r="F203" s="550">
        <v>1.32</v>
      </c>
      <c r="G203" s="550">
        <f t="shared" ref="G203" si="67">TRUNC(($H$11*F203),2)</f>
        <v>1.61</v>
      </c>
      <c r="H203" s="552">
        <f>TRUNC((E203*G203),2)</f>
        <v>158.41999999999999</v>
      </c>
      <c r="I203" s="585">
        <f>TRUNC((H203/$H$212),4)</f>
        <v>3.2000000000000001E-2</v>
      </c>
      <c r="J203" s="586" t="s">
        <v>29</v>
      </c>
    </row>
    <row r="204" spans="1:11" s="499" customFormat="1" ht="12.85" customHeight="1">
      <c r="A204" s="697" t="s">
        <v>299</v>
      </c>
      <c r="B204" s="708" t="s">
        <v>300</v>
      </c>
      <c r="C204" s="706">
        <v>96995</v>
      </c>
      <c r="D204" s="699" t="s">
        <v>42</v>
      </c>
      <c r="E204" s="707">
        <v>13.62</v>
      </c>
      <c r="F204" s="702">
        <v>36.14</v>
      </c>
      <c r="G204" s="703">
        <f t="shared" ref="G204" si="68">TRUNC(($H$11*F204),2)</f>
        <v>44.19</v>
      </c>
      <c r="H204" s="709">
        <f t="shared" ref="H204" si="69">TRUNC((E204*G204),2)</f>
        <v>601.86</v>
      </c>
      <c r="I204" s="585">
        <f>TRUNC((H204/$H$212),4)</f>
        <v>0.1216</v>
      </c>
      <c r="J204" s="586" t="s">
        <v>29</v>
      </c>
    </row>
    <row r="205" spans="1:11" s="499" customFormat="1" ht="12.85" customHeight="1">
      <c r="A205" s="559"/>
      <c r="B205" s="735" t="s">
        <v>33</v>
      </c>
      <c r="C205" s="553"/>
      <c r="D205" s="554"/>
      <c r="E205" s="555"/>
      <c r="F205" s="555"/>
      <c r="G205" s="555"/>
      <c r="H205" s="556">
        <f>SUM(H203:H204)</f>
        <v>760.28</v>
      </c>
    </row>
    <row r="206" spans="1:11" ht="12.85" customHeight="1">
      <c r="A206" s="537" t="s">
        <v>301</v>
      </c>
      <c r="B206" s="538" t="s">
        <v>302</v>
      </c>
      <c r="C206" s="543" t="s">
        <v>20</v>
      </c>
      <c r="D206" s="543" t="s">
        <v>21</v>
      </c>
      <c r="E206" s="544" t="s">
        <v>22</v>
      </c>
      <c r="F206" s="544" t="s">
        <v>23</v>
      </c>
      <c r="G206" s="544" t="s">
        <v>24</v>
      </c>
      <c r="H206" s="545" t="s">
        <v>25</v>
      </c>
    </row>
    <row r="207" spans="1:11" s="499" customFormat="1" ht="21.4">
      <c r="A207" s="546" t="s">
        <v>303</v>
      </c>
      <c r="B207" s="547" t="s">
        <v>304</v>
      </c>
      <c r="C207" s="548">
        <v>94991</v>
      </c>
      <c r="D207" s="549" t="s">
        <v>8</v>
      </c>
      <c r="E207" s="550">
        <v>6.77</v>
      </c>
      <c r="F207" s="550">
        <v>417.05</v>
      </c>
      <c r="G207" s="550">
        <f>TRUNC(($H$11*F207),2)</f>
        <v>510.05</v>
      </c>
      <c r="H207" s="552">
        <f>TRUNC((E207*G207),2)</f>
        <v>3453.03</v>
      </c>
      <c r="I207" s="585">
        <f>TRUNC((H207/$H$212),4)</f>
        <v>0.69779999999999998</v>
      </c>
      <c r="J207" s="586" t="s">
        <v>29</v>
      </c>
      <c r="K207" s="499">
        <v>87.24</v>
      </c>
    </row>
    <row r="208" spans="1:11" s="499" customFormat="1" ht="21.4">
      <c r="A208" s="546" t="s">
        <v>306</v>
      </c>
      <c r="B208" s="604" t="s">
        <v>512</v>
      </c>
      <c r="C208" s="605">
        <v>87250</v>
      </c>
      <c r="D208" s="606" t="s">
        <v>8</v>
      </c>
      <c r="E208" s="571">
        <v>12.45</v>
      </c>
      <c r="F208" s="571">
        <v>31.68</v>
      </c>
      <c r="G208" s="570">
        <f t="shared" ref="G208:G210" si="70">TRUNC(($H$11*F208),2)</f>
        <v>38.74</v>
      </c>
      <c r="H208" s="572">
        <f t="shared" ref="H208:H210" si="71">TRUNC((E208*G208),2)</f>
        <v>482.31</v>
      </c>
      <c r="I208" s="585">
        <f>TRUNC((H208/$H$212),4)</f>
        <v>9.74E-2</v>
      </c>
      <c r="J208" s="586" t="s">
        <v>29</v>
      </c>
      <c r="K208" s="499">
        <v>12.45</v>
      </c>
    </row>
    <row r="209" spans="1:10" s="499" customFormat="1">
      <c r="A209" s="546" t="s">
        <v>307</v>
      </c>
      <c r="B209" s="604" t="s">
        <v>308</v>
      </c>
      <c r="C209" s="605">
        <v>36178</v>
      </c>
      <c r="D209" s="606" t="s">
        <v>95</v>
      </c>
      <c r="E209" s="571">
        <v>12</v>
      </c>
      <c r="F209" s="571">
        <v>4.6399999999999997</v>
      </c>
      <c r="G209" s="570">
        <f t="shared" ref="G209" si="72">TRUNC(($H$11*F209),2)</f>
        <v>5.67</v>
      </c>
      <c r="H209" s="572">
        <f t="shared" ref="H209" si="73">TRUNC((E209*G209),2)</f>
        <v>68.040000000000006</v>
      </c>
      <c r="I209" s="585">
        <f>TRUNC((H209/$H$212),4)</f>
        <v>1.37E-2</v>
      </c>
      <c r="J209" s="586" t="s">
        <v>29</v>
      </c>
    </row>
    <row r="210" spans="1:10" s="499" customFormat="1">
      <c r="A210" s="697" t="s">
        <v>307</v>
      </c>
      <c r="B210" s="710" t="s">
        <v>309</v>
      </c>
      <c r="C210" s="711">
        <v>98689</v>
      </c>
      <c r="D210" s="712" t="s">
        <v>8</v>
      </c>
      <c r="E210" s="713">
        <v>1.7</v>
      </c>
      <c r="F210" s="713">
        <v>88.69</v>
      </c>
      <c r="G210" s="714">
        <f t="shared" si="70"/>
        <v>108.46</v>
      </c>
      <c r="H210" s="715">
        <f t="shared" si="71"/>
        <v>184.38</v>
      </c>
      <c r="I210" s="585">
        <f>TRUNC((H210/$H$212),4)</f>
        <v>3.7199999999999997E-2</v>
      </c>
      <c r="J210" s="586" t="s">
        <v>29</v>
      </c>
    </row>
    <row r="211" spans="1:10" s="499" customFormat="1" ht="12.85" customHeight="1">
      <c r="A211" s="559"/>
      <c r="B211" s="735" t="s">
        <v>33</v>
      </c>
      <c r="C211" s="553"/>
      <c r="D211" s="554"/>
      <c r="E211" s="555"/>
      <c r="F211" s="555"/>
      <c r="G211" s="555"/>
      <c r="H211" s="556">
        <f>SUM(H207:H210)</f>
        <v>4187.76</v>
      </c>
      <c r="I211" s="585"/>
    </row>
    <row r="212" spans="1:10" ht="12.85" customHeight="1">
      <c r="A212" s="559"/>
      <c r="B212" s="560"/>
      <c r="C212" s="561"/>
      <c r="D212" s="554"/>
      <c r="E212" s="562" t="s">
        <v>47</v>
      </c>
      <c r="F212" s="576"/>
      <c r="G212" s="576">
        <v>13</v>
      </c>
      <c r="H212" s="565">
        <f>H205+H211</f>
        <v>4948.04</v>
      </c>
      <c r="I212" s="589">
        <f>TRUNC((H212/$H$230),4)</f>
        <v>6.6100000000000006E-2</v>
      </c>
      <c r="J212" s="590" t="s">
        <v>48</v>
      </c>
    </row>
    <row r="213" spans="1:10" s="499" customFormat="1" ht="6.1" customHeight="1">
      <c r="A213" s="559"/>
      <c r="B213" s="560"/>
      <c r="C213" s="561"/>
      <c r="D213" s="554"/>
      <c r="E213" s="563"/>
      <c r="F213" s="564"/>
      <c r="G213" s="564"/>
      <c r="H213" s="565"/>
      <c r="I213" s="503"/>
      <c r="J213" s="503"/>
    </row>
    <row r="214" spans="1:10" ht="12.85" customHeight="1">
      <c r="A214" s="634" t="s">
        <v>310</v>
      </c>
      <c r="B214" s="538" t="s">
        <v>311</v>
      </c>
      <c r="C214" s="539"/>
      <c r="D214" s="540"/>
      <c r="E214" s="541"/>
      <c r="F214" s="541"/>
      <c r="G214" s="541"/>
      <c r="H214" s="542"/>
    </row>
    <row r="215" spans="1:10" ht="12.85" customHeight="1">
      <c r="A215" s="634" t="s">
        <v>312</v>
      </c>
      <c r="B215" s="538" t="s">
        <v>313</v>
      </c>
      <c r="C215" s="543" t="s">
        <v>20</v>
      </c>
      <c r="D215" s="543" t="s">
        <v>21</v>
      </c>
      <c r="E215" s="544" t="s">
        <v>22</v>
      </c>
      <c r="F215" s="544" t="s">
        <v>23</v>
      </c>
      <c r="G215" s="544" t="s">
        <v>24</v>
      </c>
      <c r="H215" s="545" t="s">
        <v>25</v>
      </c>
      <c r="J215" s="650"/>
    </row>
    <row r="216" spans="1:10" s="499" customFormat="1" ht="12.85" customHeight="1">
      <c r="A216" s="697" t="s">
        <v>314</v>
      </c>
      <c r="B216" s="716" t="s">
        <v>315</v>
      </c>
      <c r="C216" s="706">
        <v>88485</v>
      </c>
      <c r="D216" s="699" t="s">
        <v>8</v>
      </c>
      <c r="E216" s="707">
        <v>23.33</v>
      </c>
      <c r="F216" s="702">
        <v>1.98</v>
      </c>
      <c r="G216" s="703">
        <f t="shared" ref="G216" si="74">TRUNC(($H$11*F216),2)</f>
        <v>2.42</v>
      </c>
      <c r="H216" s="709">
        <f t="shared" ref="H216" si="75">TRUNC((E216*G216),2)</f>
        <v>56.45</v>
      </c>
      <c r="I216" s="585">
        <f>TRUNC((H216/$H$223),4)</f>
        <v>1.6899999999999998E-2</v>
      </c>
      <c r="J216" s="586" t="s">
        <v>29</v>
      </c>
    </row>
    <row r="217" spans="1:10" s="499" customFormat="1" ht="12.85" customHeight="1">
      <c r="A217" s="559"/>
      <c r="B217" s="735" t="s">
        <v>33</v>
      </c>
      <c r="C217" s="553"/>
      <c r="D217" s="554"/>
      <c r="E217" s="555"/>
      <c r="F217" s="555"/>
      <c r="G217" s="555"/>
      <c r="H217" s="556">
        <f>SUM(H216)</f>
        <v>56.45</v>
      </c>
      <c r="I217" s="501"/>
      <c r="J217" s="501"/>
    </row>
    <row r="218" spans="1:10" ht="12.85" customHeight="1">
      <c r="A218" s="635" t="s">
        <v>316</v>
      </c>
      <c r="B218" s="636" t="s">
        <v>317</v>
      </c>
      <c r="C218" s="543" t="s">
        <v>20</v>
      </c>
      <c r="D218" s="543" t="s">
        <v>21</v>
      </c>
      <c r="E218" s="544" t="s">
        <v>22</v>
      </c>
      <c r="F218" s="612" t="s">
        <v>23</v>
      </c>
      <c r="G218" s="612" t="s">
        <v>24</v>
      </c>
      <c r="H218" s="613" t="s">
        <v>25</v>
      </c>
    </row>
    <row r="219" spans="1:10" ht="12.85" customHeight="1">
      <c r="A219" s="637" t="s">
        <v>318</v>
      </c>
      <c r="B219" s="578" t="s">
        <v>319</v>
      </c>
      <c r="C219" s="579">
        <v>88489</v>
      </c>
      <c r="D219" s="580" t="s">
        <v>8</v>
      </c>
      <c r="E219" s="614">
        <v>23.33</v>
      </c>
      <c r="F219" s="551">
        <v>10.73</v>
      </c>
      <c r="G219" s="550">
        <f t="shared" ref="G219:G221" si="76">TRUNC(($H$11*F219),2)</f>
        <v>13.12</v>
      </c>
      <c r="H219" s="550">
        <f t="shared" ref="H219:H221" si="77">TRUNC((E219*G219),2)</f>
        <v>306.08</v>
      </c>
      <c r="I219" s="585">
        <f>TRUNC((H219/$H$223),4)</f>
        <v>9.1999999999999998E-2</v>
      </c>
      <c r="J219" s="586" t="s">
        <v>29</v>
      </c>
    </row>
    <row r="220" spans="1:10" ht="12.85" customHeight="1">
      <c r="A220" s="637" t="s">
        <v>320</v>
      </c>
      <c r="B220" s="578" t="s">
        <v>321</v>
      </c>
      <c r="C220" s="579" t="s">
        <v>322</v>
      </c>
      <c r="D220" s="580" t="s">
        <v>8</v>
      </c>
      <c r="E220" s="614">
        <v>3.36</v>
      </c>
      <c r="F220" s="551">
        <v>23.29</v>
      </c>
      <c r="G220" s="550">
        <f t="shared" si="76"/>
        <v>28.48</v>
      </c>
      <c r="H220" s="550">
        <f t="shared" si="77"/>
        <v>95.69</v>
      </c>
      <c r="I220" s="585">
        <f>TRUNC((H220/$H$223),4)</f>
        <v>2.87E-2</v>
      </c>
      <c r="J220" s="586" t="s">
        <v>29</v>
      </c>
    </row>
    <row r="221" spans="1:10" ht="21.4">
      <c r="A221" s="637" t="s">
        <v>323</v>
      </c>
      <c r="B221" s="578" t="s">
        <v>513</v>
      </c>
      <c r="C221" s="579">
        <v>95468</v>
      </c>
      <c r="D221" s="580" t="s">
        <v>8</v>
      </c>
      <c r="E221" s="595">
        <v>67.180000000000007</v>
      </c>
      <c r="F221" s="551">
        <v>34.92</v>
      </c>
      <c r="G221" s="551">
        <f t="shared" si="76"/>
        <v>42.7</v>
      </c>
      <c r="H221" s="596">
        <f t="shared" si="77"/>
        <v>2868.58</v>
      </c>
      <c r="I221" s="585">
        <f>TRUNC((H221/$H$77),4)</f>
        <v>0.39019999999999999</v>
      </c>
      <c r="J221" s="586" t="s">
        <v>29</v>
      </c>
    </row>
    <row r="222" spans="1:10" s="499" customFormat="1" ht="12.85" customHeight="1">
      <c r="A222" s="559"/>
      <c r="B222" s="735" t="s">
        <v>33</v>
      </c>
      <c r="C222" s="553"/>
      <c r="D222" s="554"/>
      <c r="E222" s="555"/>
      <c r="F222" s="555"/>
      <c r="G222" s="555"/>
      <c r="H222" s="556">
        <f>SUM(H219:H221)</f>
        <v>3270.35</v>
      </c>
      <c r="I222" s="585"/>
      <c r="J222" s="501"/>
    </row>
    <row r="223" spans="1:10" ht="12.85" customHeight="1">
      <c r="A223" s="559"/>
      <c r="B223" s="560"/>
      <c r="C223" s="561"/>
      <c r="D223" s="554"/>
      <c r="E223" s="562" t="s">
        <v>47</v>
      </c>
      <c r="F223" s="576"/>
      <c r="G223" s="576">
        <v>14</v>
      </c>
      <c r="H223" s="565">
        <f>H217+H222</f>
        <v>3326.7999999999997</v>
      </c>
      <c r="I223" s="589">
        <f>TRUNC((H223/$H$230),4)</f>
        <v>4.4499999999999998E-2</v>
      </c>
      <c r="J223" s="590" t="s">
        <v>48</v>
      </c>
    </row>
    <row r="224" spans="1:10" s="499" customFormat="1" ht="6.1" customHeight="1">
      <c r="A224" s="559"/>
      <c r="B224" s="560"/>
      <c r="C224" s="561"/>
      <c r="D224" s="554"/>
      <c r="E224" s="563"/>
      <c r="F224" s="564"/>
      <c r="G224" s="564"/>
      <c r="H224" s="565"/>
      <c r="I224" s="503"/>
      <c r="J224" s="503"/>
    </row>
    <row r="225" spans="1:10" s="499" customFormat="1" ht="6.1" customHeight="1">
      <c r="A225" s="559"/>
      <c r="B225" s="560"/>
      <c r="C225" s="561"/>
      <c r="D225" s="554"/>
      <c r="E225" s="563"/>
      <c r="F225" s="564"/>
      <c r="G225" s="564"/>
      <c r="H225" s="565"/>
      <c r="I225" s="503"/>
      <c r="J225" s="503"/>
    </row>
    <row r="226" spans="1:10" ht="12.85" customHeight="1">
      <c r="A226" s="638" t="s">
        <v>326</v>
      </c>
      <c r="B226" s="639" t="s">
        <v>327</v>
      </c>
      <c r="C226" s="543" t="s">
        <v>20</v>
      </c>
      <c r="D226" s="543" t="s">
        <v>21</v>
      </c>
      <c r="E226" s="544" t="s">
        <v>22</v>
      </c>
      <c r="F226" s="544" t="s">
        <v>23</v>
      </c>
      <c r="G226" s="544" t="s">
        <v>24</v>
      </c>
      <c r="H226" s="545" t="s">
        <v>25</v>
      </c>
    </row>
    <row r="227" spans="1:10" s="499" customFormat="1" ht="12.85" customHeight="1">
      <c r="A227" s="697" t="s">
        <v>328</v>
      </c>
      <c r="B227" s="718" t="s">
        <v>329</v>
      </c>
      <c r="C227" s="719" t="s">
        <v>330</v>
      </c>
      <c r="D227" s="720" t="s">
        <v>8</v>
      </c>
      <c r="E227" s="703">
        <v>13.62</v>
      </c>
      <c r="F227" s="702">
        <v>1.73</v>
      </c>
      <c r="G227" s="703">
        <f>TRUNC(($H$11*F227),2)</f>
        <v>2.11</v>
      </c>
      <c r="H227" s="709">
        <f>TRUNC((E227*G227),2)</f>
        <v>28.73</v>
      </c>
      <c r="I227" s="585">
        <f>TRUNC((H227/$H$228),4)</f>
        <v>1</v>
      </c>
      <c r="J227" s="586" t="s">
        <v>29</v>
      </c>
    </row>
    <row r="228" spans="1:10" ht="12.85" customHeight="1">
      <c r="A228" s="559"/>
      <c r="B228" s="560"/>
      <c r="C228" s="561"/>
      <c r="D228" s="554"/>
      <c r="E228" s="562" t="s">
        <v>47</v>
      </c>
      <c r="F228" s="576"/>
      <c r="G228" s="576">
        <v>15</v>
      </c>
      <c r="H228" s="565">
        <f>SUM(H227:H227)</f>
        <v>28.73</v>
      </c>
      <c r="I228" s="589">
        <f>TRUNC((H228/$H$230),4)</f>
        <v>2.9999999999999997E-4</v>
      </c>
      <c r="J228" s="590" t="s">
        <v>48</v>
      </c>
    </row>
    <row r="229" spans="1:10" s="499" customFormat="1" ht="6.1" customHeight="1">
      <c r="A229" s="721"/>
      <c r="B229" s="722"/>
      <c r="C229" s="723"/>
      <c r="D229" s="557"/>
      <c r="E229" s="724"/>
      <c r="F229" s="725"/>
      <c r="G229" s="725"/>
      <c r="H229" s="726"/>
      <c r="I229" s="503"/>
      <c r="J229" s="503"/>
    </row>
    <row r="230" spans="1:10" ht="12.85" customHeight="1">
      <c r="A230" s="640"/>
      <c r="B230" s="641"/>
      <c r="C230" s="642"/>
      <c r="D230" s="736"/>
      <c r="E230" s="737" t="s">
        <v>331</v>
      </c>
      <c r="F230" s="738"/>
      <c r="G230" s="738"/>
      <c r="H230" s="739">
        <f>H228+H223+H212+H199+H181+H149+H136+H104+H95+H77+H66+H54+H47+H38+H25</f>
        <v>74751.600000000006</v>
      </c>
    </row>
    <row r="231" spans="1:10" ht="5.2" customHeight="1">
      <c r="A231" s="530"/>
      <c r="B231" s="530"/>
      <c r="C231" s="530"/>
      <c r="D231" s="530"/>
      <c r="E231" s="530"/>
      <c r="F231" s="530"/>
      <c r="G231" s="530"/>
      <c r="H231" s="530"/>
    </row>
    <row r="232" spans="1:10" ht="12.85" customHeight="1">
      <c r="A232" s="643"/>
      <c r="B232" s="643"/>
      <c r="C232" s="644"/>
      <c r="D232" s="645"/>
      <c r="E232" s="646"/>
      <c r="F232" s="645"/>
      <c r="G232" s="645"/>
      <c r="H232" s="647"/>
    </row>
    <row r="233" spans="1:10" ht="12.85" customHeight="1">
      <c r="A233" s="643"/>
      <c r="B233" s="643"/>
      <c r="C233" s="644"/>
      <c r="D233" s="645"/>
      <c r="E233" s="646"/>
      <c r="F233" s="645"/>
      <c r="G233" s="645"/>
      <c r="H233" s="647"/>
    </row>
    <row r="234" spans="1:10" ht="12.85" customHeight="1">
      <c r="A234" s="643"/>
      <c r="B234" s="643"/>
      <c r="C234" s="644"/>
      <c r="D234" s="645"/>
      <c r="E234" s="646"/>
      <c r="F234" s="645"/>
      <c r="G234" s="645"/>
      <c r="H234" s="647"/>
    </row>
    <row r="235" spans="1:10" ht="12.85" customHeight="1">
      <c r="A235" s="643"/>
      <c r="B235" s="643"/>
      <c r="C235" s="644"/>
      <c r="D235" s="645"/>
      <c r="E235" s="646"/>
      <c r="F235" s="645"/>
      <c r="G235" s="645"/>
      <c r="H235" s="647"/>
    </row>
    <row r="236" spans="1:10" ht="12.85" customHeight="1">
      <c r="A236" s="643"/>
      <c r="B236" s="643"/>
      <c r="C236" s="644"/>
      <c r="D236" s="645"/>
      <c r="E236" s="646"/>
      <c r="F236" s="648"/>
      <c r="G236" s="648"/>
      <c r="H236" s="647"/>
    </row>
    <row r="237" spans="1:10" ht="18" customHeight="1">
      <c r="A237" s="770" t="s">
        <v>332</v>
      </c>
      <c r="B237" s="770"/>
      <c r="C237" s="770" t="s">
        <v>333</v>
      </c>
      <c r="D237" s="770"/>
      <c r="E237" s="770"/>
      <c r="F237" s="770"/>
      <c r="G237" s="770"/>
      <c r="H237" s="770"/>
    </row>
    <row r="238" spans="1:10" ht="12.85" customHeight="1">
      <c r="A238" s="768" t="s">
        <v>334</v>
      </c>
      <c r="B238" s="768"/>
      <c r="C238" s="768" t="s">
        <v>335</v>
      </c>
      <c r="D238" s="768"/>
      <c r="E238" s="768"/>
      <c r="F238" s="768"/>
      <c r="G238" s="768"/>
      <c r="H238" s="768"/>
    </row>
    <row r="239" spans="1:10" ht="12.85" customHeight="1">
      <c r="A239" s="769"/>
      <c r="B239" s="769"/>
      <c r="C239" s="649"/>
      <c r="D239" s="649"/>
      <c r="E239" s="649"/>
      <c r="F239" s="649"/>
      <c r="G239" s="649"/>
      <c r="H239" s="649"/>
    </row>
  </sheetData>
  <sheetProtection selectLockedCells="1" selectUnlockedCells="1"/>
  <mergeCells count="5">
    <mergeCell ref="A238:B238"/>
    <mergeCell ref="C238:H238"/>
    <mergeCell ref="A239:B239"/>
    <mergeCell ref="A237:B237"/>
    <mergeCell ref="C237:H237"/>
  </mergeCells>
  <printOptions horizontalCentered="1"/>
  <pageMargins left="0.90416666666666701" right="0.47152777777777799" top="0.78680555555555598" bottom="0.39305555555555599" header="7.7777777777777807E-2" footer="7.7777777777777807E-2"/>
  <pageSetup paperSize="9" scale="65" firstPageNumber="0" fitToHeight="0" orientation="portrait" useFirstPageNumber="1" r:id="rId1"/>
  <headerFooter alignWithMargins="0">
    <oddHeader>&amp;L          &amp;C&amp;"Times New Roman,Negrito"PREFEITURA MUNICIPAL DE NAVIRAÍ
ESTADO DE MATO GROSSO DO SUL
GERÊNCIA DE OBRAS&amp;R&amp;6   Página &amp;P de &amp;N</oddHeader>
    <oddFooter>&amp;R&amp;6&amp;F         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zoomScale="120" zoomScaleNormal="120" workbookViewId="0">
      <selection activeCell="A7" sqref="A7:XFD7"/>
    </sheetView>
  </sheetViews>
  <sheetFormatPr defaultColWidth="9" defaultRowHeight="12.85" customHeight="1"/>
  <cols>
    <col min="2" max="2" width="9.875" customWidth="1"/>
    <col min="3" max="3" width="39.75" customWidth="1"/>
    <col min="4" max="4" width="19.75" customWidth="1"/>
    <col min="5" max="5" width="17.125" customWidth="1"/>
    <col min="6" max="6" width="5.375" customWidth="1"/>
  </cols>
  <sheetData>
    <row r="2" spans="2:6" ht="12.85" customHeight="1">
      <c r="B2" s="751"/>
      <c r="C2" s="750" t="s">
        <v>0</v>
      </c>
      <c r="D2" s="751"/>
      <c r="E2" s="751"/>
    </row>
    <row r="3" spans="2:6" ht="12.85" customHeight="1">
      <c r="B3" s="751"/>
      <c r="C3" s="750" t="s">
        <v>1</v>
      </c>
      <c r="D3" s="751"/>
      <c r="E3" s="751"/>
    </row>
    <row r="4" spans="2:6" ht="12.85" customHeight="1">
      <c r="B4" s="751"/>
      <c r="C4" s="750" t="s">
        <v>336</v>
      </c>
      <c r="D4" s="751"/>
      <c r="E4" s="751"/>
    </row>
    <row r="6" spans="2:6" ht="12.85" customHeight="1">
      <c r="B6" s="7" t="s">
        <v>337</v>
      </c>
      <c r="C6" s="473" t="str">
        <f>'Plan Orça - Abrigo M. Taxi'!B4</f>
        <v>ABRIGO MOTO TAXI</v>
      </c>
      <c r="D6" s="9"/>
      <c r="E6" s="10"/>
      <c r="F6" s="10"/>
    </row>
    <row r="7" spans="2:6">
      <c r="B7" s="7" t="s">
        <v>338</v>
      </c>
      <c r="C7" s="765" t="str">
        <f>'Plan Orça - Abrigo M. Taxi'!B5</f>
        <v xml:space="preserve">Av. Jateí-entre Rua Acácias e Rua Gardênia (Rodoviária). </v>
      </c>
      <c r="D7" s="11"/>
      <c r="E7" s="12"/>
      <c r="F7" s="12"/>
    </row>
    <row r="8" spans="2:6" ht="12.85" customHeight="1">
      <c r="B8" s="7" t="s">
        <v>339</v>
      </c>
      <c r="C8" s="474" t="str">
        <f>'Plan Orça - Abrigo M. Taxi'!B6</f>
        <v>Rodrigo Angelo Zanin - Arquiteto CAU A30038-1</v>
      </c>
      <c r="D8" s="11"/>
      <c r="E8" s="12"/>
      <c r="F8" s="12"/>
    </row>
    <row r="9" spans="2:6" ht="12.85" customHeight="1">
      <c r="B9" s="7" t="s">
        <v>340</v>
      </c>
      <c r="C9" s="475">
        <f>'Plan Orça - Abrigo M. Taxi'!B7</f>
        <v>43709</v>
      </c>
      <c r="D9" s="476" t="s">
        <v>341</v>
      </c>
      <c r="E9" s="477">
        <f>ROUND((D29/C10),2)</f>
        <v>5488.37</v>
      </c>
      <c r="F9" s="12"/>
    </row>
    <row r="10" spans="2:6" ht="12.85" customHeight="1">
      <c r="B10" s="7" t="s">
        <v>342</v>
      </c>
      <c r="C10" s="478">
        <f>'Plan Orça - Abrigo M. Taxi'!B9</f>
        <v>13.62</v>
      </c>
      <c r="D10" s="13" t="s">
        <v>8</v>
      </c>
      <c r="E10" s="477"/>
      <c r="F10" s="12"/>
    </row>
    <row r="11" spans="2:6" s="10" customFormat="1" ht="12.5" customHeight="1">
      <c r="B11" s="773" t="s">
        <v>343</v>
      </c>
      <c r="C11" s="773"/>
      <c r="D11" s="773"/>
      <c r="E11" s="773"/>
      <c r="F11" s="9"/>
    </row>
    <row r="12" spans="2:6" s="10" customFormat="1" ht="3.4" customHeight="1">
      <c r="B12" s="452"/>
      <c r="C12" s="479"/>
      <c r="D12" s="9"/>
      <c r="E12" s="9"/>
      <c r="F12" s="9"/>
    </row>
    <row r="13" spans="2:6" s="432" customFormat="1" ht="12.5" customHeight="1">
      <c r="B13" s="480" t="s">
        <v>14</v>
      </c>
      <c r="C13" s="480" t="s">
        <v>344</v>
      </c>
      <c r="D13" s="481" t="s">
        <v>25</v>
      </c>
      <c r="E13" s="482" t="s">
        <v>345</v>
      </c>
    </row>
    <row r="14" spans="2:6" s="432" customFormat="1" ht="11.25" customHeight="1">
      <c r="B14" s="483">
        <v>1</v>
      </c>
      <c r="C14" s="484" t="s">
        <v>346</v>
      </c>
      <c r="D14" s="485">
        <f>'Plan Orça - Abrigo M. Taxi'!H25</f>
        <v>10081.970000000001</v>
      </c>
      <c r="E14" s="486">
        <f t="shared" ref="E14:E25" si="0">ROUND((D14/$D$29),4)</f>
        <v>0.13489999999999999</v>
      </c>
    </row>
    <row r="15" spans="2:6" s="432" customFormat="1" ht="11.25" customHeight="1">
      <c r="B15" s="483">
        <v>2</v>
      </c>
      <c r="C15" s="484" t="s">
        <v>49</v>
      </c>
      <c r="D15" s="485">
        <f>'Plan Orça - Abrigo M. Taxi'!H38</f>
        <v>6429.65</v>
      </c>
      <c r="E15" s="486">
        <f t="shared" si="0"/>
        <v>8.5999999999999993E-2</v>
      </c>
    </row>
    <row r="16" spans="2:6" s="432" customFormat="1" ht="11.25" customHeight="1">
      <c r="B16" s="483">
        <v>3</v>
      </c>
      <c r="C16" s="484" t="s">
        <v>68</v>
      </c>
      <c r="D16" s="485">
        <f>'Plan Orça - Abrigo M. Taxi'!H47</f>
        <v>6260.8499999999995</v>
      </c>
      <c r="E16" s="486">
        <f t="shared" si="0"/>
        <v>8.3799999999999999E-2</v>
      </c>
    </row>
    <row r="17" spans="2:8" s="432" customFormat="1" ht="11.25" customHeight="1">
      <c r="B17" s="483">
        <v>4</v>
      </c>
      <c r="C17" s="484" t="s">
        <v>79</v>
      </c>
      <c r="D17" s="485">
        <f>'Plan Orça - Abrigo M. Taxi'!H54</f>
        <v>3441.56</v>
      </c>
      <c r="E17" s="486">
        <f t="shared" si="0"/>
        <v>4.5999999999999999E-2</v>
      </c>
    </row>
    <row r="18" spans="2:8" s="432" customFormat="1" ht="11.25" customHeight="1">
      <c r="B18" s="483">
        <v>5</v>
      </c>
      <c r="C18" s="484" t="s">
        <v>87</v>
      </c>
      <c r="D18" s="485">
        <f>'Plan Orça - Abrigo M. Taxi'!H66</f>
        <v>10595.68</v>
      </c>
      <c r="E18" s="486">
        <f t="shared" si="0"/>
        <v>0.14169999999999999</v>
      </c>
    </row>
    <row r="19" spans="2:8" s="432" customFormat="1" ht="11.25" customHeight="1">
      <c r="B19" s="483">
        <v>6</v>
      </c>
      <c r="C19" s="484" t="s">
        <v>347</v>
      </c>
      <c r="D19" s="485">
        <f>'Plan Orça - Abrigo M. Taxi'!H77</f>
        <v>7349.93</v>
      </c>
      <c r="E19" s="486">
        <f t="shared" si="0"/>
        <v>9.8299999999999998E-2</v>
      </c>
    </row>
    <row r="20" spans="2:8" s="432" customFormat="1" ht="11.25" customHeight="1">
      <c r="B20" s="483">
        <v>7</v>
      </c>
      <c r="C20" s="484" t="s">
        <v>348</v>
      </c>
      <c r="D20" s="485">
        <f>'Plan Orça - Abrigo M. Taxi'!H95</f>
        <v>1035.8499999999999</v>
      </c>
      <c r="E20" s="486">
        <f t="shared" si="0"/>
        <v>1.3899999999999999E-2</v>
      </c>
    </row>
    <row r="21" spans="2:8" s="432" customFormat="1" ht="11.25" customHeight="1">
      <c r="B21" s="483">
        <v>8</v>
      </c>
      <c r="C21" s="484" t="s">
        <v>349</v>
      </c>
      <c r="D21" s="485">
        <f>'Plan Orça - Abrigo M. Taxi'!H104</f>
        <v>1702.3899999999996</v>
      </c>
      <c r="E21" s="486">
        <f t="shared" si="0"/>
        <v>2.2800000000000001E-2</v>
      </c>
    </row>
    <row r="22" spans="2:8" s="432" customFormat="1" ht="11.25" customHeight="1">
      <c r="B22" s="483">
        <v>9</v>
      </c>
      <c r="C22" s="484" t="s">
        <v>154</v>
      </c>
      <c r="D22" s="485">
        <f>'Plan Orça - Abrigo M. Taxi'!H136</f>
        <v>8693.77</v>
      </c>
      <c r="E22" s="486">
        <f t="shared" si="0"/>
        <v>0.1163</v>
      </c>
    </row>
    <row r="23" spans="2:8" s="432" customFormat="1" ht="11.25" customHeight="1">
      <c r="B23" s="483">
        <v>10</v>
      </c>
      <c r="C23" s="484" t="s">
        <v>205</v>
      </c>
      <c r="D23" s="485">
        <f>'Plan Orça - Abrigo M. Taxi'!H149</f>
        <v>766.1</v>
      </c>
      <c r="E23" s="486">
        <f t="shared" si="0"/>
        <v>1.0200000000000001E-2</v>
      </c>
    </row>
    <row r="24" spans="2:8" s="432" customFormat="1" ht="11.25" customHeight="1">
      <c r="B24" s="483">
        <v>11</v>
      </c>
      <c r="C24" s="484" t="s">
        <v>223</v>
      </c>
      <c r="D24" s="485">
        <f>'Plan Orça - Abrigo M. Taxi'!H181</f>
        <v>2104.8999999999996</v>
      </c>
      <c r="E24" s="486">
        <f t="shared" si="0"/>
        <v>2.8199999999999999E-2</v>
      </c>
    </row>
    <row r="25" spans="2:8" s="432" customFormat="1" ht="11.25" customHeight="1">
      <c r="B25" s="483">
        <v>12</v>
      </c>
      <c r="C25" s="484" t="str">
        <f>'Plan Orça - Abrigo M. Taxi'!B183</f>
        <v xml:space="preserve">REVESTIMENTO DE PAREDE </v>
      </c>
      <c r="D25" s="485">
        <f>'Plan Orça - Abrigo M. Taxi'!H199</f>
        <v>7985.38</v>
      </c>
      <c r="E25" s="486">
        <f t="shared" si="0"/>
        <v>0.10680000000000001</v>
      </c>
    </row>
    <row r="26" spans="2:8" s="432" customFormat="1" ht="11.25" customHeight="1">
      <c r="B26" s="483">
        <v>13</v>
      </c>
      <c r="C26" s="484" t="str">
        <f>'Plan Orça - Abrigo M. Taxi'!B201</f>
        <v>REVESTIMENTO DE PISO</v>
      </c>
      <c r="D26" s="485">
        <f>'Plan Orça - Abrigo M. Taxi'!H212</f>
        <v>4948.04</v>
      </c>
      <c r="E26" s="486">
        <f t="shared" ref="E26" si="1">ROUND((D26/$D$29),4)</f>
        <v>6.6199999999999995E-2</v>
      </c>
    </row>
    <row r="27" spans="2:8" s="432" customFormat="1" ht="11.25" customHeight="1">
      <c r="B27" s="483">
        <v>14</v>
      </c>
      <c r="C27" s="484" t="str">
        <f>'Plan Orça - Abrigo M. Taxi'!B214</f>
        <v>PINTURA</v>
      </c>
      <c r="D27" s="485">
        <f>'Plan Orça - Abrigo M. Taxi'!H223</f>
        <v>3326.7999999999997</v>
      </c>
      <c r="E27" s="486">
        <f t="shared" ref="E27" si="2">ROUND((D27/$D$29),4)</f>
        <v>4.4499999999999998E-2</v>
      </c>
    </row>
    <row r="28" spans="2:8" s="432" customFormat="1" ht="11.25" customHeight="1">
      <c r="B28" s="483">
        <v>15</v>
      </c>
      <c r="C28" s="484" t="str">
        <f>'Plan Orça - Abrigo M. Taxi'!B226</f>
        <v>SERVIÇOS COMPLEMENTARES</v>
      </c>
      <c r="D28" s="485">
        <f>'Plan Orça - Abrigo M. Taxi'!H228</f>
        <v>28.73</v>
      </c>
      <c r="E28" s="486">
        <f t="shared" ref="E28" si="3">ROUND((D28/$D$29),4)</f>
        <v>4.0000000000000002E-4</v>
      </c>
    </row>
    <row r="29" spans="2:8" s="432" customFormat="1" ht="11.95" customHeight="1">
      <c r="B29" s="487"/>
      <c r="C29" s="488" t="s">
        <v>350</v>
      </c>
      <c r="D29" s="489">
        <f>D14+D15+D16+D17+D18+D19+D20+D21+D22+D23+D24+D25+D26+D27+D28</f>
        <v>74751.600000000006</v>
      </c>
      <c r="E29" s="490">
        <v>1</v>
      </c>
      <c r="H29" s="491"/>
    </row>
    <row r="30" spans="2:8" ht="8.1999999999999993" customHeight="1"/>
    <row r="31" spans="2:8" ht="12.85" customHeight="1">
      <c r="B31" s="440"/>
      <c r="C31" s="440"/>
      <c r="D31" s="445"/>
      <c r="E31" s="446"/>
      <c r="F31" s="492"/>
      <c r="G31" s="446"/>
      <c r="H31" s="493"/>
    </row>
    <row r="32" spans="2:8" ht="12.85" customHeight="1">
      <c r="B32" s="440"/>
      <c r="C32" s="440"/>
      <c r="D32" s="445"/>
      <c r="E32" s="446"/>
      <c r="F32" s="492"/>
      <c r="G32" s="446"/>
      <c r="H32" s="493"/>
    </row>
    <row r="33" spans="2:9" ht="12.85" customHeight="1">
      <c r="B33" s="440"/>
      <c r="C33" s="440"/>
      <c r="D33" s="445"/>
      <c r="E33" s="446"/>
      <c r="F33" s="492"/>
      <c r="G33" s="494"/>
      <c r="H33" s="493"/>
    </row>
    <row r="34" spans="2:9" ht="12.85" customHeight="1">
      <c r="B34" s="440"/>
      <c r="C34" s="440"/>
      <c r="D34" s="446"/>
      <c r="E34" s="446"/>
      <c r="F34" s="492"/>
      <c r="G34" s="446"/>
      <c r="H34" s="493"/>
    </row>
    <row r="35" spans="2:9">
      <c r="B35" s="437"/>
      <c r="C35" s="495" t="s">
        <v>332</v>
      </c>
      <c r="D35" s="774"/>
      <c r="E35" s="774"/>
      <c r="F35" s="437"/>
      <c r="G35" s="437"/>
      <c r="H35" s="437"/>
    </row>
    <row r="36" spans="2:9">
      <c r="B36" s="442"/>
      <c r="C36" s="496" t="s">
        <v>334</v>
      </c>
      <c r="D36" s="771"/>
      <c r="E36" s="771"/>
      <c r="F36" s="442"/>
      <c r="G36" s="442"/>
      <c r="H36" s="442"/>
    </row>
    <row r="37" spans="2:9" ht="12.85" customHeight="1">
      <c r="B37" s="772"/>
      <c r="C37" s="772"/>
      <c r="D37" s="440"/>
      <c r="E37" s="440"/>
      <c r="F37" s="497"/>
      <c r="G37" s="497"/>
      <c r="H37" s="497"/>
      <c r="I37" s="497"/>
    </row>
    <row r="38" spans="2:9" ht="12.85" customHeight="1">
      <c r="B38" s="161"/>
      <c r="C38" s="161"/>
      <c r="D38" s="161"/>
      <c r="E38" s="161"/>
    </row>
  </sheetData>
  <sheetProtection selectLockedCells="1" selectUnlockedCells="1"/>
  <mergeCells count="4">
    <mergeCell ref="D36:E36"/>
    <mergeCell ref="B37:C37"/>
    <mergeCell ref="B11:E11"/>
    <mergeCell ref="D35:E35"/>
  </mergeCells>
  <pageMargins left="0.90416666666666701" right="0.47152777777777799" top="0.78680555555555598" bottom="0.39305555555555599" header="7.7777777777777807E-2" footer="7.7777777777777807E-2"/>
  <pageSetup paperSize="9" firstPageNumber="0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workbookViewId="0">
      <selection activeCell="B7" sqref="B7"/>
    </sheetView>
  </sheetViews>
  <sheetFormatPr defaultColWidth="9" defaultRowHeight="12.85" customHeight="1"/>
  <cols>
    <col min="1" max="1" width="3.875" style="378" customWidth="1"/>
    <col min="2" max="2" width="33.125" customWidth="1"/>
    <col min="3" max="3" width="11.625" style="379" customWidth="1"/>
    <col min="4" max="4" width="8.375" customWidth="1"/>
    <col min="5" max="5" width="13.625" customWidth="1"/>
    <col min="6" max="7" width="6.375" customWidth="1"/>
    <col min="8" max="8" width="13.625" customWidth="1"/>
    <col min="9" max="10" width="6.375" customWidth="1"/>
    <col min="11" max="11" width="13.625" customWidth="1"/>
    <col min="12" max="13" width="6.375" customWidth="1"/>
    <col min="14" max="14" width="14.625" customWidth="1"/>
    <col min="15" max="15" width="7.625" customWidth="1"/>
    <col min="16" max="16" width="6.375" customWidth="1"/>
    <col min="17" max="17" width="14.625" customWidth="1"/>
    <col min="18" max="18" width="7.625" customWidth="1"/>
    <col min="19" max="19" width="6.375" customWidth="1"/>
    <col min="20" max="20" width="2.625" customWidth="1"/>
    <col min="21" max="23" width="13.375" style="380" customWidth="1"/>
    <col min="24" max="24" width="10.375" style="380" customWidth="1"/>
  </cols>
  <sheetData>
    <row r="1" spans="1:25" ht="12.85" customHeight="1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780"/>
      <c r="O1" s="780"/>
      <c r="P1" s="780"/>
      <c r="Q1" s="780"/>
      <c r="R1" s="780"/>
      <c r="S1" s="780"/>
    </row>
    <row r="2" spans="1:25" ht="12.85" customHeight="1">
      <c r="B2" s="382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780"/>
      <c r="O2" s="780"/>
      <c r="P2" s="780"/>
      <c r="Q2" s="780"/>
      <c r="R2" s="780"/>
      <c r="S2" s="780"/>
    </row>
    <row r="3" spans="1:25" ht="12.85" customHeight="1">
      <c r="B3" s="382" t="s">
        <v>351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780"/>
      <c r="O3" s="780"/>
      <c r="P3" s="780"/>
      <c r="Q3" s="780"/>
      <c r="R3" s="780"/>
      <c r="S3" s="780"/>
    </row>
    <row r="4" spans="1:25" ht="8.75" customHeight="1">
      <c r="A4" s="383"/>
      <c r="B4" s="384"/>
      <c r="C4" s="384"/>
      <c r="D4" s="384"/>
      <c r="E4" s="10"/>
      <c r="F4" s="385"/>
    </row>
    <row r="5" spans="1:25" ht="8.75" customHeight="1">
      <c r="A5" s="383"/>
      <c r="B5" s="384"/>
      <c r="C5" s="384"/>
      <c r="D5" s="384"/>
      <c r="E5" s="10"/>
      <c r="F5" s="385"/>
    </row>
    <row r="6" spans="1:25" ht="12.85" customHeight="1">
      <c r="A6" s="9"/>
      <c r="B6" s="386" t="str">
        <f>'Plan Orça - Abrigo M. Taxi'!B4</f>
        <v>ABRIGO MOTO TAXI</v>
      </c>
      <c r="C6" s="387"/>
      <c r="E6" s="388"/>
      <c r="F6" s="389"/>
      <c r="G6" s="389"/>
      <c r="H6" s="389"/>
      <c r="I6" s="449"/>
      <c r="J6" s="450"/>
      <c r="K6" s="389"/>
      <c r="L6" s="449"/>
      <c r="M6" s="450"/>
    </row>
    <row r="7" spans="1:25" s="794" customFormat="1">
      <c r="A7" s="792"/>
      <c r="B7" s="800" t="str">
        <f>'Plan Orça - Abrigo M. Taxi'!B5</f>
        <v xml:space="preserve">Av. Jateí-entre Rua Acácias e Rua Gardênia (Rodoviária). </v>
      </c>
      <c r="C7" s="793"/>
      <c r="E7" s="795"/>
      <c r="F7" s="796"/>
      <c r="G7" s="796"/>
      <c r="H7" s="796"/>
      <c r="I7" s="797"/>
      <c r="J7" s="798"/>
      <c r="K7" s="796"/>
      <c r="L7" s="797"/>
      <c r="M7" s="798"/>
      <c r="U7" s="799"/>
      <c r="V7" s="799"/>
      <c r="W7" s="799"/>
      <c r="X7" s="799"/>
    </row>
    <row r="8" spans="1:25" ht="12.85" customHeight="1">
      <c r="A8" s="392"/>
      <c r="B8" s="393" t="str">
        <f>'Plan Orça - Abrigo M. Taxi'!B6</f>
        <v>Rodrigo Angelo Zanin - Arquiteto CAU A30038-1</v>
      </c>
      <c r="C8" s="386"/>
      <c r="E8" s="390"/>
      <c r="F8" s="391"/>
      <c r="G8" s="391"/>
      <c r="H8" s="391"/>
      <c r="I8" s="449"/>
      <c r="J8" s="450"/>
      <c r="K8" s="391"/>
      <c r="L8" s="449"/>
      <c r="M8" s="450"/>
    </row>
    <row r="9" spans="1:25" ht="12.85" customHeight="1">
      <c r="A9" s="10"/>
      <c r="B9" s="394">
        <f>'Plan Orça - Abrigo M. Taxi'!B7</f>
        <v>43709</v>
      </c>
      <c r="C9" s="386"/>
      <c r="E9" s="390"/>
      <c r="F9" s="391"/>
      <c r="G9" s="391"/>
      <c r="H9" s="391"/>
      <c r="I9" s="449"/>
      <c r="J9" s="451"/>
      <c r="K9" s="391"/>
      <c r="L9" s="449"/>
      <c r="M9" s="451"/>
    </row>
    <row r="10" spans="1:25" s="6" customFormat="1" ht="12.85" customHeight="1">
      <c r="B10" s="395"/>
      <c r="C10" s="395" t="s">
        <v>352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773"/>
      <c r="O10" s="773"/>
      <c r="P10" s="773"/>
      <c r="Q10" s="773"/>
      <c r="R10" s="773"/>
      <c r="S10" s="773"/>
      <c r="U10" s="453"/>
      <c r="V10" s="453"/>
      <c r="W10" s="453"/>
      <c r="X10" s="453"/>
    </row>
    <row r="11" spans="1:25" s="6" customFormat="1" ht="8.75" customHeight="1">
      <c r="A11" s="396"/>
      <c r="B11" s="397">
        <v>0.83187820000000001</v>
      </c>
      <c r="C11" s="398"/>
      <c r="G11" s="399"/>
      <c r="I11" s="399"/>
      <c r="L11" s="399"/>
      <c r="U11" s="453"/>
      <c r="V11" s="453"/>
      <c r="W11" s="453"/>
      <c r="X11" s="453"/>
    </row>
    <row r="12" spans="1:25" s="374" customFormat="1" ht="12.85" customHeight="1">
      <c r="A12" s="778" t="s">
        <v>14</v>
      </c>
      <c r="B12" s="779" t="s">
        <v>353</v>
      </c>
      <c r="C12" s="786" t="s">
        <v>354</v>
      </c>
      <c r="D12" s="787" t="s">
        <v>355</v>
      </c>
      <c r="E12" s="400" t="s">
        <v>356</v>
      </c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54"/>
      <c r="T12" s="455"/>
      <c r="U12" s="456"/>
      <c r="V12" s="456"/>
      <c r="W12" s="456"/>
      <c r="X12" s="456"/>
      <c r="Y12" s="457"/>
    </row>
    <row r="13" spans="1:25" s="374" customFormat="1" ht="12.85" customHeight="1">
      <c r="A13" s="778"/>
      <c r="B13" s="779"/>
      <c r="C13" s="786"/>
      <c r="D13" s="787"/>
      <c r="E13" s="781" t="s">
        <v>357</v>
      </c>
      <c r="F13" s="781"/>
      <c r="G13" s="781"/>
      <c r="H13" s="782" t="s">
        <v>358</v>
      </c>
      <c r="I13" s="782"/>
      <c r="J13" s="782"/>
      <c r="K13" s="782" t="s">
        <v>359</v>
      </c>
      <c r="L13" s="782"/>
      <c r="M13" s="782"/>
      <c r="N13" s="783" t="s">
        <v>360</v>
      </c>
      <c r="O13" s="784"/>
      <c r="P13" s="785"/>
      <c r="Q13" s="782" t="s">
        <v>361</v>
      </c>
      <c r="R13" s="782"/>
      <c r="S13" s="782"/>
      <c r="T13" s="458"/>
      <c r="U13" s="459"/>
      <c r="V13" s="459"/>
      <c r="W13" s="459"/>
      <c r="X13" s="459"/>
    </row>
    <row r="14" spans="1:25" s="374" customFormat="1" ht="18.75" customHeight="1">
      <c r="A14" s="778"/>
      <c r="B14" s="779"/>
      <c r="C14" s="786"/>
      <c r="D14" s="787"/>
      <c r="E14" s="401" t="s">
        <v>362</v>
      </c>
      <c r="F14" s="402" t="s">
        <v>363</v>
      </c>
      <c r="G14" s="402" t="s">
        <v>364</v>
      </c>
      <c r="H14" s="403" t="s">
        <v>362</v>
      </c>
      <c r="I14" s="402" t="s">
        <v>363</v>
      </c>
      <c r="J14" s="402" t="s">
        <v>364</v>
      </c>
      <c r="K14" s="403" t="s">
        <v>362</v>
      </c>
      <c r="L14" s="402" t="s">
        <v>363</v>
      </c>
      <c r="M14" s="402" t="s">
        <v>364</v>
      </c>
      <c r="N14" s="403" t="s">
        <v>362</v>
      </c>
      <c r="O14" s="402" t="s">
        <v>363</v>
      </c>
      <c r="P14" s="402" t="s">
        <v>364</v>
      </c>
      <c r="Q14" s="403" t="s">
        <v>362</v>
      </c>
      <c r="R14" s="402" t="s">
        <v>363</v>
      </c>
      <c r="S14" s="402" t="s">
        <v>364</v>
      </c>
      <c r="T14" s="460"/>
      <c r="U14" s="459" t="s">
        <v>362</v>
      </c>
      <c r="V14" s="459"/>
      <c r="W14" s="461" t="s">
        <v>363</v>
      </c>
      <c r="X14" s="459"/>
    </row>
    <row r="15" spans="1:25" s="375" customFormat="1" ht="14.3" customHeight="1">
      <c r="A15" s="404">
        <v>1</v>
      </c>
      <c r="B15" s="405" t="str">
        <f>'RESUMO - Abrigo M. Taxi'!C14</f>
        <v>SERVIÇOS PRELIMINARES</v>
      </c>
      <c r="C15" s="406">
        <f>'RESUMO - Abrigo M. Taxi'!D14</f>
        <v>10081.970000000001</v>
      </c>
      <c r="D15" s="407">
        <f>C15/$C$30</f>
        <v>0.13487296592982626</v>
      </c>
      <c r="E15" s="408">
        <f>TRUNC(($C$15*(F15/100)),4)</f>
        <v>10081.969999999999</v>
      </c>
      <c r="F15" s="742">
        <v>100</v>
      </c>
      <c r="G15" s="743">
        <f>F15</f>
        <v>100</v>
      </c>
      <c r="H15" s="408">
        <f>TRUNC(($C$15*(I15/100)),4)</f>
        <v>0</v>
      </c>
      <c r="I15" s="744">
        <v>0</v>
      </c>
      <c r="J15" s="743">
        <f t="shared" ref="J15:J29" si="0">G15+I15</f>
        <v>100</v>
      </c>
      <c r="K15" s="408">
        <f>TRUNC(($C$15*(L15/100)),4)</f>
        <v>0</v>
      </c>
      <c r="L15" s="744">
        <v>0</v>
      </c>
      <c r="M15" s="743">
        <f>J15+L15</f>
        <v>100</v>
      </c>
      <c r="N15" s="408">
        <f>TRUNC(($C$15*(O15/100)),4)</f>
        <v>0</v>
      </c>
      <c r="O15" s="744">
        <v>0</v>
      </c>
      <c r="P15" s="743">
        <f>M15+O15</f>
        <v>100</v>
      </c>
      <c r="Q15" s="408">
        <f>TRUNC(($C$15*(R15/100)),4)</f>
        <v>0</v>
      </c>
      <c r="R15" s="744">
        <v>0</v>
      </c>
      <c r="S15" s="743">
        <f t="shared" ref="S15:S29" si="1">P15+R15</f>
        <v>100</v>
      </c>
      <c r="T15" s="462"/>
      <c r="U15" s="463">
        <f t="shared" ref="U15:U29" si="2">E15+H15+K15+N15+Q15</f>
        <v>10081.969999999999</v>
      </c>
      <c r="V15" s="463">
        <f t="shared" ref="V15:V29" si="3">F15+I15+L15+O15+R15</f>
        <v>100</v>
      </c>
      <c r="W15" s="463">
        <f>F15+I15+L15+O15+R15</f>
        <v>100</v>
      </c>
      <c r="X15" s="464">
        <f t="shared" ref="X15:X29" si="4">U15-C15</f>
        <v>0</v>
      </c>
      <c r="Y15"/>
    </row>
    <row r="16" spans="1:25" s="375" customFormat="1" ht="14.3" customHeight="1">
      <c r="A16" s="404">
        <v>2</v>
      </c>
      <c r="B16" s="409" t="str">
        <f>'RESUMO - Abrigo M. Taxi'!C15</f>
        <v>INFRA ESTRUTURA</v>
      </c>
      <c r="C16" s="406">
        <f>'RESUMO - Abrigo M. Taxi'!D15</f>
        <v>6429.65</v>
      </c>
      <c r="D16" s="407">
        <f t="shared" ref="D16:D29" si="5">C16/$C$30</f>
        <v>8.601354352281422E-2</v>
      </c>
      <c r="E16" s="408">
        <f>TRUNC(($C$16*(F16/100)),4)</f>
        <v>6429.65</v>
      </c>
      <c r="F16" s="744">
        <v>100</v>
      </c>
      <c r="G16" s="745">
        <f t="shared" ref="G16:G29" si="6">F16</f>
        <v>100</v>
      </c>
      <c r="H16" s="408">
        <f>TRUNC(($C$16*(I16/100)),4)</f>
        <v>0</v>
      </c>
      <c r="I16" s="744">
        <v>0</v>
      </c>
      <c r="J16" s="745">
        <f t="shared" si="0"/>
        <v>100</v>
      </c>
      <c r="K16" s="408">
        <f>TRUNC(($C$16*(L16/100)),4)</f>
        <v>0</v>
      </c>
      <c r="L16" s="744">
        <v>0</v>
      </c>
      <c r="M16" s="745">
        <f t="shared" ref="M16:M29" si="7">J16+L16</f>
        <v>100</v>
      </c>
      <c r="N16" s="408">
        <f>TRUNC(($C$16*(O16/100)),4)</f>
        <v>0</v>
      </c>
      <c r="O16" s="744">
        <v>0</v>
      </c>
      <c r="P16" s="745">
        <f t="shared" ref="P16:P29" si="8">M16+O16</f>
        <v>100</v>
      </c>
      <c r="Q16" s="408">
        <f>TRUNC(($C$16*(R16/100)),4)</f>
        <v>0</v>
      </c>
      <c r="R16" s="744">
        <v>0</v>
      </c>
      <c r="S16" s="745">
        <f t="shared" si="1"/>
        <v>100</v>
      </c>
      <c r="T16" s="462"/>
      <c r="U16" s="463">
        <f t="shared" si="2"/>
        <v>6429.65</v>
      </c>
      <c r="V16" s="463">
        <f t="shared" si="3"/>
        <v>100</v>
      </c>
      <c r="W16" s="463">
        <f t="shared" ref="W16:W24" si="9">F16+I16+L16+O16+R16</f>
        <v>100</v>
      </c>
      <c r="X16" s="464">
        <f t="shared" si="4"/>
        <v>0</v>
      </c>
      <c r="Y16"/>
    </row>
    <row r="17" spans="1:25" s="375" customFormat="1" ht="14.3" customHeight="1">
      <c r="A17" s="404">
        <v>3</v>
      </c>
      <c r="B17" s="409" t="str">
        <f>'RESUMO - Abrigo M. Taxi'!C16</f>
        <v>SUPRA ESTRUTURA</v>
      </c>
      <c r="C17" s="406">
        <f>'RESUMO - Abrigo M. Taxi'!D16</f>
        <v>6260.8499999999995</v>
      </c>
      <c r="D17" s="407">
        <f t="shared" si="5"/>
        <v>8.3755397877771171E-2</v>
      </c>
      <c r="E17" s="408">
        <f>TRUNC(($C$17*(F17/100)),4)</f>
        <v>1878.2550000000001</v>
      </c>
      <c r="F17" s="744">
        <v>30</v>
      </c>
      <c r="G17" s="745">
        <f t="shared" si="6"/>
        <v>30</v>
      </c>
      <c r="H17" s="408">
        <f>TRUNC(($C$17*(I17/100)),4)</f>
        <v>3130.4250000000002</v>
      </c>
      <c r="I17" s="744">
        <v>50</v>
      </c>
      <c r="J17" s="745">
        <f t="shared" si="0"/>
        <v>80</v>
      </c>
      <c r="K17" s="408">
        <f>TRUNC(($C$17*(L17/100)),4)</f>
        <v>1252.17</v>
      </c>
      <c r="L17" s="744">
        <v>20</v>
      </c>
      <c r="M17" s="745">
        <f t="shared" si="7"/>
        <v>100</v>
      </c>
      <c r="N17" s="408">
        <f>TRUNC(($C$17*(O17/100)),4)</f>
        <v>0</v>
      </c>
      <c r="O17" s="744">
        <v>0</v>
      </c>
      <c r="P17" s="745">
        <f t="shared" si="8"/>
        <v>100</v>
      </c>
      <c r="Q17" s="408">
        <f>TRUNC(($C$17*(R17/100)),4)</f>
        <v>0</v>
      </c>
      <c r="R17" s="744">
        <v>0</v>
      </c>
      <c r="S17" s="745">
        <f t="shared" si="1"/>
        <v>100</v>
      </c>
      <c r="T17" s="462"/>
      <c r="U17" s="463">
        <f t="shared" si="2"/>
        <v>6260.85</v>
      </c>
      <c r="V17" s="463">
        <f t="shared" si="3"/>
        <v>100</v>
      </c>
      <c r="W17" s="463">
        <f t="shared" si="9"/>
        <v>100</v>
      </c>
      <c r="X17" s="464">
        <f t="shared" si="4"/>
        <v>0</v>
      </c>
      <c r="Y17"/>
    </row>
    <row r="18" spans="1:25" s="375" customFormat="1" ht="14.3" customHeight="1">
      <c r="A18" s="404">
        <v>4</v>
      </c>
      <c r="B18" s="409" t="str">
        <f>'RESUMO - Abrigo M. Taxi'!C17</f>
        <v xml:space="preserve">ALVENARIA  </v>
      </c>
      <c r="C18" s="406">
        <f>'RESUMO - Abrigo M. Taxi'!D17</f>
        <v>3441.56</v>
      </c>
      <c r="D18" s="407">
        <f t="shared" si="5"/>
        <v>4.6039950984326755E-2</v>
      </c>
      <c r="E18" s="408">
        <f>TRUNC(($C$18*(F18/100)),4)</f>
        <v>1032.4680000000001</v>
      </c>
      <c r="F18" s="744">
        <v>30</v>
      </c>
      <c r="G18" s="745">
        <f t="shared" si="6"/>
        <v>30</v>
      </c>
      <c r="H18" s="408">
        <f>TRUNC(($C$18*(I18/100)),4)</f>
        <v>1720.78</v>
      </c>
      <c r="I18" s="744">
        <v>50</v>
      </c>
      <c r="J18" s="745">
        <f t="shared" si="0"/>
        <v>80</v>
      </c>
      <c r="K18" s="408">
        <f>TRUNC(($C$18*(L18/100)),4)</f>
        <v>688.31200000000001</v>
      </c>
      <c r="L18" s="744">
        <v>20</v>
      </c>
      <c r="M18" s="745">
        <f t="shared" si="7"/>
        <v>100</v>
      </c>
      <c r="N18" s="408">
        <f>TRUNC(($C$18*(O18/100)),4)</f>
        <v>0</v>
      </c>
      <c r="O18" s="744">
        <v>0</v>
      </c>
      <c r="P18" s="745">
        <f t="shared" si="8"/>
        <v>100</v>
      </c>
      <c r="Q18" s="408">
        <f>TRUNC(($C$18*(R18/100)),4)</f>
        <v>0</v>
      </c>
      <c r="R18" s="744">
        <v>0</v>
      </c>
      <c r="S18" s="745">
        <f t="shared" si="1"/>
        <v>100</v>
      </c>
      <c r="T18" s="462"/>
      <c r="U18" s="463">
        <f t="shared" si="2"/>
        <v>3441.56</v>
      </c>
      <c r="V18" s="463">
        <f t="shared" si="3"/>
        <v>100</v>
      </c>
      <c r="W18" s="463">
        <f t="shared" si="9"/>
        <v>100</v>
      </c>
      <c r="X18" s="464">
        <f t="shared" si="4"/>
        <v>0</v>
      </c>
      <c r="Y18"/>
    </row>
    <row r="19" spans="1:25" s="375" customFormat="1" ht="14.3" customHeight="1">
      <c r="A19" s="404">
        <v>5</v>
      </c>
      <c r="B19" s="409" t="str">
        <f>'RESUMO - Abrigo M. Taxi'!C18</f>
        <v>ESQUADRIAS</v>
      </c>
      <c r="C19" s="406">
        <f>'RESUMO - Abrigo M. Taxi'!D18</f>
        <v>10595.68</v>
      </c>
      <c r="D19" s="407">
        <f t="shared" si="5"/>
        <v>0.14174519341392022</v>
      </c>
      <c r="E19" s="408">
        <f>TRUNC(($C$19*(F19/100)),4)</f>
        <v>0</v>
      </c>
      <c r="F19" s="744">
        <v>0</v>
      </c>
      <c r="G19" s="745">
        <f>F19</f>
        <v>0</v>
      </c>
      <c r="H19" s="408">
        <f>TRUNC(($C$19*(I19/100)),4)</f>
        <v>0</v>
      </c>
      <c r="I19" s="744">
        <v>0</v>
      </c>
      <c r="J19" s="745">
        <f>G19+I19</f>
        <v>0</v>
      </c>
      <c r="K19" s="408">
        <f>TRUNC(($C$19*(L19/100)),4)</f>
        <v>6357.4080000000004</v>
      </c>
      <c r="L19" s="744">
        <v>60</v>
      </c>
      <c r="M19" s="745">
        <f t="shared" si="7"/>
        <v>60</v>
      </c>
      <c r="N19" s="408">
        <f>TRUNC(($C$19*(O19/100)),4)</f>
        <v>4238.2719999999999</v>
      </c>
      <c r="O19" s="744">
        <v>40</v>
      </c>
      <c r="P19" s="745">
        <f t="shared" si="8"/>
        <v>100</v>
      </c>
      <c r="Q19" s="408">
        <f>TRUNC(($C$19*(R19/100)),4)</f>
        <v>0</v>
      </c>
      <c r="R19" s="744">
        <v>0</v>
      </c>
      <c r="S19" s="745">
        <f t="shared" si="1"/>
        <v>100</v>
      </c>
      <c r="T19" s="462"/>
      <c r="U19" s="463">
        <f t="shared" si="2"/>
        <v>10595.68</v>
      </c>
      <c r="V19" s="463">
        <f t="shared" si="3"/>
        <v>100</v>
      </c>
      <c r="W19" s="463">
        <f t="shared" si="9"/>
        <v>100</v>
      </c>
      <c r="X19" s="464">
        <f t="shared" si="4"/>
        <v>0</v>
      </c>
      <c r="Y19"/>
    </row>
    <row r="20" spans="1:25" s="375" customFormat="1" ht="14.3" customHeight="1">
      <c r="A20" s="404">
        <v>6</v>
      </c>
      <c r="B20" s="409" t="str">
        <f>'RESUMO - Abrigo M. Taxi'!C19</f>
        <v>COBERTURA</v>
      </c>
      <c r="C20" s="406">
        <f>'RESUMO - Abrigo M. Taxi'!D19</f>
        <v>7349.93</v>
      </c>
      <c r="D20" s="407">
        <f t="shared" si="5"/>
        <v>9.8324718133123573E-2</v>
      </c>
      <c r="E20" s="408">
        <f>TRUNC(($C$20*(F20/100)),4)</f>
        <v>0</v>
      </c>
      <c r="F20" s="744">
        <v>0</v>
      </c>
      <c r="G20" s="745">
        <f t="shared" si="6"/>
        <v>0</v>
      </c>
      <c r="H20" s="408">
        <f>TRUNC(($C$20*(I20/100)),4)</f>
        <v>734.99300000000005</v>
      </c>
      <c r="I20" s="744">
        <v>10</v>
      </c>
      <c r="J20" s="745">
        <f t="shared" si="0"/>
        <v>10</v>
      </c>
      <c r="K20" s="408">
        <f>TRUNC(($C$20*(L20/100)),4)</f>
        <v>2939.9720000000002</v>
      </c>
      <c r="L20" s="744">
        <v>40</v>
      </c>
      <c r="M20" s="745">
        <f t="shared" si="7"/>
        <v>50</v>
      </c>
      <c r="N20" s="408">
        <f>TRUNC(($C$20*(O20/100)),4)</f>
        <v>1837.4825000000001</v>
      </c>
      <c r="O20" s="744">
        <v>25</v>
      </c>
      <c r="P20" s="745">
        <f t="shared" si="8"/>
        <v>75</v>
      </c>
      <c r="Q20" s="408">
        <f>TRUNC(($C$20*(R20/100)),4)</f>
        <v>1837.4825000000001</v>
      </c>
      <c r="R20" s="744">
        <v>25</v>
      </c>
      <c r="S20" s="745">
        <f t="shared" si="1"/>
        <v>100</v>
      </c>
      <c r="T20" s="462"/>
      <c r="U20" s="463">
        <f t="shared" si="2"/>
        <v>7349.93</v>
      </c>
      <c r="V20" s="463">
        <f t="shared" si="3"/>
        <v>100</v>
      </c>
      <c r="W20" s="463">
        <f t="shared" si="9"/>
        <v>100</v>
      </c>
      <c r="X20" s="464">
        <f t="shared" si="4"/>
        <v>0</v>
      </c>
      <c r="Y20"/>
    </row>
    <row r="21" spans="1:25" s="375" customFormat="1" ht="14.3" customHeight="1">
      <c r="A21" s="404">
        <v>7</v>
      </c>
      <c r="B21" s="409" t="str">
        <f>'RESUMO - Abrigo M. Taxi'!C20</f>
        <v>INSTALAÇÕES HIDRÁULICAS</v>
      </c>
      <c r="C21" s="406">
        <f>'RESUMO - Abrigo M. Taxi'!D20</f>
        <v>1035.8499999999999</v>
      </c>
      <c r="D21" s="407">
        <f t="shared" si="5"/>
        <v>1.3857228474039349E-2</v>
      </c>
      <c r="E21" s="408">
        <f>TRUNC(($C$21*(F21/100)),4)</f>
        <v>0</v>
      </c>
      <c r="F21" s="744">
        <v>0</v>
      </c>
      <c r="G21" s="745">
        <f t="shared" si="6"/>
        <v>0</v>
      </c>
      <c r="H21" s="408">
        <f>TRUNC(($C$21*(I21/100)),4)</f>
        <v>310.755</v>
      </c>
      <c r="I21" s="744">
        <v>30</v>
      </c>
      <c r="J21" s="745">
        <f t="shared" si="0"/>
        <v>30</v>
      </c>
      <c r="K21" s="408">
        <f>TRUNC(($C$21*(L21/100)),4)</f>
        <v>621.51</v>
      </c>
      <c r="L21" s="744">
        <v>60</v>
      </c>
      <c r="M21" s="745">
        <f t="shared" si="7"/>
        <v>90</v>
      </c>
      <c r="N21" s="408">
        <f>TRUNC(($C$21*(O21/100)),4)</f>
        <v>51.792499999999997</v>
      </c>
      <c r="O21" s="744">
        <v>5</v>
      </c>
      <c r="P21" s="745">
        <f t="shared" si="8"/>
        <v>95</v>
      </c>
      <c r="Q21" s="408">
        <f>TRUNC(($C$21*(R21/100)),4)</f>
        <v>51.792499999999997</v>
      </c>
      <c r="R21" s="744">
        <v>5</v>
      </c>
      <c r="S21" s="745">
        <f t="shared" si="1"/>
        <v>100</v>
      </c>
      <c r="T21" s="462"/>
      <c r="U21" s="463">
        <f t="shared" si="2"/>
        <v>1035.8499999999999</v>
      </c>
      <c r="V21" s="463">
        <f t="shared" si="3"/>
        <v>100</v>
      </c>
      <c r="W21" s="463">
        <f t="shared" si="9"/>
        <v>100</v>
      </c>
      <c r="X21" s="464">
        <f t="shared" si="4"/>
        <v>0</v>
      </c>
      <c r="Y21"/>
    </row>
    <row r="22" spans="1:25" s="375" customFormat="1" ht="14.3" customHeight="1">
      <c r="A22" s="404">
        <v>8</v>
      </c>
      <c r="B22" s="409" t="str">
        <f>'RESUMO - Abrigo M. Taxi'!C21</f>
        <v>INSTALAÇÕES DE ÁGUAS PLUVIAS</v>
      </c>
      <c r="C22" s="406">
        <f>'RESUMO - Abrigo M. Taxi'!D21</f>
        <v>1702.3899999999996</v>
      </c>
      <c r="D22" s="407">
        <f t="shared" si="5"/>
        <v>2.2773960691142389E-2</v>
      </c>
      <c r="E22" s="408">
        <f>TRUNC(($C$22*(F22/100)),4)</f>
        <v>170.239</v>
      </c>
      <c r="F22" s="744">
        <v>10</v>
      </c>
      <c r="G22" s="745">
        <f t="shared" si="6"/>
        <v>10</v>
      </c>
      <c r="H22" s="408">
        <f>TRUNC(($C$22*(I22/100)),4)</f>
        <v>510.71699999999998</v>
      </c>
      <c r="I22" s="744">
        <v>30</v>
      </c>
      <c r="J22" s="745">
        <f t="shared" si="0"/>
        <v>40</v>
      </c>
      <c r="K22" s="408">
        <f>TRUNC(($C$22*(L22/100)),4)</f>
        <v>510.71699999999998</v>
      </c>
      <c r="L22" s="744">
        <v>30</v>
      </c>
      <c r="M22" s="745">
        <f t="shared" si="7"/>
        <v>70</v>
      </c>
      <c r="N22" s="408">
        <f>TRUNC(($C$22*(O22/100)),4)</f>
        <v>425.59750000000003</v>
      </c>
      <c r="O22" s="744">
        <v>25</v>
      </c>
      <c r="P22" s="745">
        <f t="shared" si="8"/>
        <v>95</v>
      </c>
      <c r="Q22" s="408">
        <f>TRUNC(($C$22*(R22/100)),4)</f>
        <v>85.119500000000002</v>
      </c>
      <c r="R22" s="744">
        <v>5</v>
      </c>
      <c r="S22" s="745">
        <f t="shared" si="1"/>
        <v>100</v>
      </c>
      <c r="T22" s="462"/>
      <c r="U22" s="463">
        <f t="shared" si="2"/>
        <v>1702.39</v>
      </c>
      <c r="V22" s="463">
        <f t="shared" si="3"/>
        <v>100</v>
      </c>
      <c r="W22" s="463">
        <f t="shared" si="9"/>
        <v>100</v>
      </c>
      <c r="X22" s="464">
        <f t="shared" si="4"/>
        <v>0</v>
      </c>
      <c r="Y22"/>
    </row>
    <row r="23" spans="1:25" s="375" customFormat="1" ht="14.3" customHeight="1">
      <c r="A23" s="404">
        <v>9</v>
      </c>
      <c r="B23" s="409" t="str">
        <f>'RESUMO - Abrigo M. Taxi'!C22</f>
        <v>INSTALAÇÕES SANITÁRIAS</v>
      </c>
      <c r="C23" s="406">
        <f>'RESUMO - Abrigo M. Taxi'!D22</f>
        <v>8693.77</v>
      </c>
      <c r="D23" s="407">
        <f t="shared" si="5"/>
        <v>0.11630212597456108</v>
      </c>
      <c r="E23" s="408">
        <f>TRUNC(($C$23*(F23/100)),4)</f>
        <v>2173.4425000000001</v>
      </c>
      <c r="F23" s="744">
        <v>25</v>
      </c>
      <c r="G23" s="745">
        <f t="shared" si="6"/>
        <v>25</v>
      </c>
      <c r="H23" s="408">
        <f>TRUNC(($C$23*(I23/100)),4)</f>
        <v>0</v>
      </c>
      <c r="I23" s="744">
        <v>0</v>
      </c>
      <c r="J23" s="745">
        <f t="shared" si="0"/>
        <v>25</v>
      </c>
      <c r="K23" s="408">
        <f>TRUNC(($C$23*(L23/100)),4)</f>
        <v>0</v>
      </c>
      <c r="L23" s="744">
        <v>0</v>
      </c>
      <c r="M23" s="745">
        <f t="shared" si="7"/>
        <v>25</v>
      </c>
      <c r="N23" s="408">
        <f>TRUNC(($C$23*(O23/100)),4)</f>
        <v>3477.5079999999998</v>
      </c>
      <c r="O23" s="744">
        <v>40</v>
      </c>
      <c r="P23" s="745">
        <f t="shared" si="8"/>
        <v>65</v>
      </c>
      <c r="Q23" s="408">
        <f>TRUNC(($C$23*(R23/100)),4)</f>
        <v>3042.8195000000001</v>
      </c>
      <c r="R23" s="744">
        <v>35</v>
      </c>
      <c r="S23" s="745">
        <f t="shared" si="1"/>
        <v>100</v>
      </c>
      <c r="T23" s="462"/>
      <c r="U23" s="463">
        <f t="shared" si="2"/>
        <v>8693.77</v>
      </c>
      <c r="V23" s="463">
        <f t="shared" si="3"/>
        <v>100</v>
      </c>
      <c r="W23" s="463">
        <f t="shared" si="9"/>
        <v>100</v>
      </c>
      <c r="X23" s="464">
        <f t="shared" si="4"/>
        <v>0</v>
      </c>
      <c r="Y23"/>
    </row>
    <row r="24" spans="1:25" s="375" customFormat="1" ht="14.3" customHeight="1">
      <c r="A24" s="404">
        <v>10</v>
      </c>
      <c r="B24" s="409" t="str">
        <f>'RESUMO - Abrigo M. Taxi'!C23</f>
        <v>LOUÇAS, METAIS E DIVISÓRIAS</v>
      </c>
      <c r="C24" s="406">
        <f>'RESUMO - Abrigo M. Taxi'!D23</f>
        <v>766.1</v>
      </c>
      <c r="D24" s="407">
        <f t="shared" si="5"/>
        <v>1.0248610063195971E-2</v>
      </c>
      <c r="E24" s="408">
        <f>TRUNC(($C$24*(F24/100)),4)</f>
        <v>0</v>
      </c>
      <c r="F24" s="744">
        <v>0</v>
      </c>
      <c r="G24" s="745">
        <f t="shared" si="6"/>
        <v>0</v>
      </c>
      <c r="H24" s="408">
        <f>TRUNC(($C$24*(I24/100)),4)</f>
        <v>0</v>
      </c>
      <c r="I24" s="744">
        <v>0</v>
      </c>
      <c r="J24" s="745">
        <f t="shared" si="0"/>
        <v>0</v>
      </c>
      <c r="K24" s="408">
        <f>TRUNC(($C$24*(L24/100)),4)</f>
        <v>0</v>
      </c>
      <c r="L24" s="744">
        <v>0</v>
      </c>
      <c r="M24" s="745">
        <f t="shared" si="7"/>
        <v>0</v>
      </c>
      <c r="N24" s="408">
        <f>TRUNC(($C$24*(O24/100)),4)</f>
        <v>306.44</v>
      </c>
      <c r="O24" s="744">
        <v>40</v>
      </c>
      <c r="P24" s="745">
        <f t="shared" si="8"/>
        <v>40</v>
      </c>
      <c r="Q24" s="408">
        <f>TRUNC(($C$24*(R24/100)),4)</f>
        <v>459.66</v>
      </c>
      <c r="R24" s="744">
        <v>60</v>
      </c>
      <c r="S24" s="745">
        <f t="shared" si="1"/>
        <v>100</v>
      </c>
      <c r="T24" s="462"/>
      <c r="U24" s="463">
        <f t="shared" si="2"/>
        <v>766.1</v>
      </c>
      <c r="V24" s="463">
        <f t="shared" si="3"/>
        <v>100</v>
      </c>
      <c r="W24" s="463">
        <f t="shared" si="9"/>
        <v>100</v>
      </c>
      <c r="X24" s="464">
        <f t="shared" si="4"/>
        <v>0</v>
      </c>
      <c r="Y24"/>
    </row>
    <row r="25" spans="1:25" s="375" customFormat="1" ht="14.3" customHeight="1">
      <c r="A25" s="404">
        <v>11</v>
      </c>
      <c r="B25" s="405" t="str">
        <f>'RESUMO - Abrigo M. Taxi'!C24</f>
        <v>INSTALAÇÕES ELÉTRICAS</v>
      </c>
      <c r="C25" s="406">
        <f>'RESUMO - Abrigo M. Taxi'!D24</f>
        <v>2104.8999999999996</v>
      </c>
      <c r="D25" s="407">
        <f t="shared" si="5"/>
        <v>2.8158594598644036E-2</v>
      </c>
      <c r="E25" s="408">
        <f>TRUNC(($C$25*(F25/100)),4)</f>
        <v>0</v>
      </c>
      <c r="F25" s="744">
        <v>0</v>
      </c>
      <c r="G25" s="745">
        <f t="shared" si="6"/>
        <v>0</v>
      </c>
      <c r="H25" s="408">
        <f>TRUNC(($C$25*(I25/100)),4)</f>
        <v>568.32299999999998</v>
      </c>
      <c r="I25" s="744">
        <v>27</v>
      </c>
      <c r="J25" s="745">
        <f t="shared" ref="J25:J28" si="10">G25+I25</f>
        <v>27</v>
      </c>
      <c r="K25" s="408">
        <f>TRUNC(($C$25*(L25/100)),4)</f>
        <v>610.42100000000005</v>
      </c>
      <c r="L25" s="744">
        <v>29</v>
      </c>
      <c r="M25" s="745">
        <f t="shared" si="7"/>
        <v>56</v>
      </c>
      <c r="N25" s="408">
        <f>TRUNC(($C$25*(O25/100)),4)</f>
        <v>505.17599999999999</v>
      </c>
      <c r="O25" s="744">
        <v>24</v>
      </c>
      <c r="P25" s="745">
        <f t="shared" si="8"/>
        <v>80</v>
      </c>
      <c r="Q25" s="408">
        <f>TRUNC(($C$25*(R25/100)),4)</f>
        <v>420.98</v>
      </c>
      <c r="R25" s="744">
        <v>20</v>
      </c>
      <c r="S25" s="745">
        <f t="shared" ref="S25:S28" si="11">P25+R25</f>
        <v>100</v>
      </c>
      <c r="T25" s="462"/>
      <c r="U25" s="463">
        <f t="shared" si="2"/>
        <v>2104.9</v>
      </c>
      <c r="V25" s="463">
        <f t="shared" si="3"/>
        <v>100</v>
      </c>
      <c r="W25" s="463">
        <f>F25+I25+L25+O25+R25</f>
        <v>100</v>
      </c>
      <c r="X25" s="464">
        <f t="shared" ref="X25:X28" si="12">U25-C25</f>
        <v>0</v>
      </c>
      <c r="Y25"/>
    </row>
    <row r="26" spans="1:25" s="375" customFormat="1" ht="14.3" customHeight="1">
      <c r="A26" s="404">
        <v>12</v>
      </c>
      <c r="B26" s="405" t="str">
        <f>'RESUMO - Abrigo M. Taxi'!C25</f>
        <v xml:space="preserve">REVESTIMENTO DE PAREDE </v>
      </c>
      <c r="C26" s="406">
        <f>'RESUMO - Abrigo M. Taxi'!D25</f>
        <v>7985.38</v>
      </c>
      <c r="D26" s="407">
        <f t="shared" si="5"/>
        <v>0.10682553952022431</v>
      </c>
      <c r="E26" s="408">
        <f>TRUNC(($C$26*(F26/100)),4)</f>
        <v>0</v>
      </c>
      <c r="F26" s="744">
        <v>0</v>
      </c>
      <c r="G26" s="745">
        <f t="shared" si="6"/>
        <v>0</v>
      </c>
      <c r="H26" s="408">
        <f>TRUNC(($C$26*(I26/100)),4)</f>
        <v>3593.4209999999998</v>
      </c>
      <c r="I26" s="744">
        <v>45</v>
      </c>
      <c r="J26" s="745">
        <f t="shared" si="10"/>
        <v>45</v>
      </c>
      <c r="K26" s="408">
        <f>TRUNC(($C$26*(L26/100)),4)</f>
        <v>4391.9589999999998</v>
      </c>
      <c r="L26" s="744">
        <v>55</v>
      </c>
      <c r="M26" s="745">
        <f t="shared" si="7"/>
        <v>100</v>
      </c>
      <c r="N26" s="408">
        <f>TRUNC(($C$26*(O26/100)),4)</f>
        <v>0</v>
      </c>
      <c r="O26" s="744">
        <v>0</v>
      </c>
      <c r="P26" s="745">
        <f t="shared" si="8"/>
        <v>100</v>
      </c>
      <c r="Q26" s="408">
        <f>TRUNC(($C$26*(R26/100)),4)</f>
        <v>0</v>
      </c>
      <c r="R26" s="744">
        <v>0</v>
      </c>
      <c r="S26" s="745">
        <f t="shared" si="11"/>
        <v>100</v>
      </c>
      <c r="T26" s="462"/>
      <c r="U26" s="463">
        <f t="shared" si="2"/>
        <v>7985.3799999999992</v>
      </c>
      <c r="V26" s="463">
        <f t="shared" si="3"/>
        <v>100</v>
      </c>
      <c r="W26" s="463">
        <f>F26+I26+L26+O26+R26</f>
        <v>100</v>
      </c>
      <c r="X26" s="464">
        <f t="shared" si="12"/>
        <v>0</v>
      </c>
      <c r="Y26"/>
    </row>
    <row r="27" spans="1:25" s="375" customFormat="1" ht="14.3" customHeight="1">
      <c r="A27" s="404">
        <v>13</v>
      </c>
      <c r="B27" s="405" t="str">
        <f>'RESUMO - Abrigo M. Taxi'!C26</f>
        <v>REVESTIMENTO DE PISO</v>
      </c>
      <c r="C27" s="406">
        <f>'RESUMO - Abrigo M. Taxi'!D26</f>
        <v>4948.04</v>
      </c>
      <c r="D27" s="407">
        <f t="shared" si="5"/>
        <v>6.6193098207931331E-2</v>
      </c>
      <c r="E27" s="408">
        <f>TRUNC(($C$27*(F27/100)),4)</f>
        <v>0</v>
      </c>
      <c r="F27" s="744">
        <v>0</v>
      </c>
      <c r="G27" s="745">
        <v>0</v>
      </c>
      <c r="H27" s="408">
        <f>TRUNC(($C$27*(I27/100)),4)</f>
        <v>989.60799999999995</v>
      </c>
      <c r="I27" s="744">
        <v>20</v>
      </c>
      <c r="J27" s="745">
        <f t="shared" si="10"/>
        <v>20</v>
      </c>
      <c r="K27" s="408">
        <f>TRUNC(($C$27*(L27/100)),4)</f>
        <v>989.60799999999995</v>
      </c>
      <c r="L27" s="744">
        <v>20</v>
      </c>
      <c r="M27" s="745">
        <f t="shared" si="7"/>
        <v>40</v>
      </c>
      <c r="N27" s="408">
        <f>TRUNC(($C$27*(O27/100)),4)</f>
        <v>2968.8240000000001</v>
      </c>
      <c r="O27" s="744">
        <v>60</v>
      </c>
      <c r="P27" s="745">
        <f t="shared" si="8"/>
        <v>100</v>
      </c>
      <c r="Q27" s="408">
        <f>TRUNC(($C$27*(R27/100)),4)</f>
        <v>0</v>
      </c>
      <c r="R27" s="744">
        <v>0</v>
      </c>
      <c r="S27" s="745">
        <f t="shared" si="11"/>
        <v>100</v>
      </c>
      <c r="T27" s="462"/>
      <c r="U27" s="463">
        <f t="shared" si="2"/>
        <v>4948.04</v>
      </c>
      <c r="V27" s="463">
        <f t="shared" si="3"/>
        <v>100</v>
      </c>
      <c r="W27" s="463">
        <f>F27+I27+L27+O27+R27</f>
        <v>100</v>
      </c>
      <c r="X27" s="464">
        <f t="shared" si="12"/>
        <v>0</v>
      </c>
      <c r="Y27"/>
    </row>
    <row r="28" spans="1:25" s="375" customFormat="1" ht="14.3" customHeight="1">
      <c r="A28" s="404">
        <v>14</v>
      </c>
      <c r="B28" s="405" t="str">
        <f>'RESUMO - Abrigo M. Taxi'!C27</f>
        <v>PINTURA</v>
      </c>
      <c r="C28" s="406">
        <f>'RESUMO - Abrigo M. Taxi'!D27</f>
        <v>3326.7999999999997</v>
      </c>
      <c r="D28" s="407">
        <f t="shared" si="5"/>
        <v>4.4504733009059327E-2</v>
      </c>
      <c r="E28" s="408">
        <f>TRUNC(($C$28*(F28/100)),4)</f>
        <v>0</v>
      </c>
      <c r="F28" s="744">
        <v>0</v>
      </c>
      <c r="G28" s="745">
        <f t="shared" si="6"/>
        <v>0</v>
      </c>
      <c r="H28" s="408">
        <f>TRUNC(($C$28*(I28/100)),4)</f>
        <v>0</v>
      </c>
      <c r="I28" s="744">
        <v>0</v>
      </c>
      <c r="J28" s="745">
        <f t="shared" si="10"/>
        <v>0</v>
      </c>
      <c r="K28" s="408">
        <f>TRUNC(($C$28*(L28/100)),4)</f>
        <v>449.11799999999999</v>
      </c>
      <c r="L28" s="744">
        <v>13.5</v>
      </c>
      <c r="M28" s="745">
        <f t="shared" si="7"/>
        <v>13.5</v>
      </c>
      <c r="N28" s="408">
        <f>TRUNC(($C$28*(O28/100)),4)</f>
        <v>2877.6819999999998</v>
      </c>
      <c r="O28" s="744">
        <v>86.5</v>
      </c>
      <c r="P28" s="745">
        <f t="shared" si="8"/>
        <v>100</v>
      </c>
      <c r="Q28" s="408">
        <f>TRUNC(($C$28*(R28/100)),4)</f>
        <v>0</v>
      </c>
      <c r="R28" s="744">
        <v>0</v>
      </c>
      <c r="S28" s="745">
        <f t="shared" si="11"/>
        <v>100</v>
      </c>
      <c r="T28" s="462"/>
      <c r="U28" s="463">
        <f t="shared" si="2"/>
        <v>3326.7999999999997</v>
      </c>
      <c r="V28" s="463">
        <f t="shared" si="3"/>
        <v>100</v>
      </c>
      <c r="W28" s="463">
        <f>F28+I28+L28+O28+R28</f>
        <v>100</v>
      </c>
      <c r="X28" s="464">
        <f t="shared" si="12"/>
        <v>0</v>
      </c>
      <c r="Y28"/>
    </row>
    <row r="29" spans="1:25" s="375" customFormat="1" ht="14.3" customHeight="1">
      <c r="A29" s="404">
        <v>15</v>
      </c>
      <c r="B29" s="405" t="str">
        <f>'RESUMO - Abrigo M. Taxi'!C28</f>
        <v>SERVIÇOS COMPLEMENTARES</v>
      </c>
      <c r="C29" s="406">
        <f>'RESUMO - Abrigo M. Taxi'!D28</f>
        <v>28.73</v>
      </c>
      <c r="D29" s="407">
        <f t="shared" si="5"/>
        <v>3.8433959941994552E-4</v>
      </c>
      <c r="E29" s="408">
        <f>TRUNC(($C$29*(F29/100)),4)</f>
        <v>0</v>
      </c>
      <c r="F29" s="744">
        <v>0</v>
      </c>
      <c r="G29" s="743">
        <f t="shared" si="6"/>
        <v>0</v>
      </c>
      <c r="H29" s="408">
        <f>TRUNC(($C$29*(I29/100)),4)</f>
        <v>0</v>
      </c>
      <c r="I29" s="744">
        <v>0</v>
      </c>
      <c r="J29" s="743">
        <f t="shared" si="0"/>
        <v>0</v>
      </c>
      <c r="K29" s="408">
        <f>TRUNC(($C$29*(L29/100)),4)</f>
        <v>0</v>
      </c>
      <c r="L29" s="744">
        <v>0</v>
      </c>
      <c r="M29" s="743">
        <f t="shared" si="7"/>
        <v>0</v>
      </c>
      <c r="N29" s="408">
        <f>TRUNC(($C$29*(O29/100)),4)</f>
        <v>0</v>
      </c>
      <c r="O29" s="744">
        <v>0</v>
      </c>
      <c r="P29" s="743">
        <f t="shared" si="8"/>
        <v>0</v>
      </c>
      <c r="Q29" s="408">
        <f>TRUNC(($C$29*(R29/100)),4)</f>
        <v>28.73</v>
      </c>
      <c r="R29" s="744">
        <v>100</v>
      </c>
      <c r="S29" s="743">
        <f t="shared" si="1"/>
        <v>100</v>
      </c>
      <c r="T29" s="462"/>
      <c r="U29" s="463">
        <f t="shared" si="2"/>
        <v>28.73</v>
      </c>
      <c r="V29" s="463">
        <f t="shared" si="3"/>
        <v>100</v>
      </c>
      <c r="W29" s="463">
        <f>F29+I29+L29+O29+R29</f>
        <v>100</v>
      </c>
      <c r="X29" s="464">
        <f t="shared" si="4"/>
        <v>0</v>
      </c>
      <c r="Y29"/>
    </row>
    <row r="30" spans="1:25" s="376" customFormat="1" ht="12.85" customHeight="1">
      <c r="A30" s="788" t="s">
        <v>365</v>
      </c>
      <c r="B30" s="788"/>
      <c r="C30" s="410">
        <f>SUM(C15:C29)</f>
        <v>74751.600000000006</v>
      </c>
      <c r="D30" s="407">
        <v>1</v>
      </c>
      <c r="E30" s="411">
        <f>SUM(E15:E29)</f>
        <v>21766.024500000003</v>
      </c>
      <c r="F30" s="412">
        <f>E30/$C$30</f>
        <v>0.29117804167402439</v>
      </c>
      <c r="G30" s="413"/>
      <c r="H30" s="411">
        <f>SUM(H15:H29)</f>
        <v>11559.022000000001</v>
      </c>
      <c r="I30" s="412">
        <f>H30/$C$30</f>
        <v>0.15463243596123694</v>
      </c>
      <c r="J30" s="413"/>
      <c r="K30" s="411">
        <f>SUM(K15:K29)</f>
        <v>18811.195</v>
      </c>
      <c r="L30" s="412">
        <f>K30/$C$30</f>
        <v>0.25164939613332687</v>
      </c>
      <c r="M30" s="413"/>
      <c r="N30" s="411">
        <f>SUM(N15:N29)</f>
        <v>16688.7745</v>
      </c>
      <c r="O30" s="412">
        <f>N30/$C$30</f>
        <v>0.22325641859170905</v>
      </c>
      <c r="P30" s="413"/>
      <c r="Q30" s="411">
        <f>SUM(Q15:Q29)</f>
        <v>5926.5839999999989</v>
      </c>
      <c r="R30" s="412">
        <f>Q30/$C$30</f>
        <v>7.9283707639702675E-2</v>
      </c>
      <c r="S30" s="413"/>
      <c r="T30" s="423"/>
      <c r="U30" s="465">
        <f>((SUM(E30+H30+K30+N30+Q30)-C30))</f>
        <v>0</v>
      </c>
      <c r="V30" s="463">
        <f>F30+I30+L30+O30+R30</f>
        <v>1</v>
      </c>
      <c r="W30" s="465">
        <f>((SUM(F30+I30+L30+O30+R30)-D30))</f>
        <v>0</v>
      </c>
      <c r="X30" s="466" t="s">
        <v>366</v>
      </c>
    </row>
    <row r="31" spans="1:25" s="377" customFormat="1" ht="11.95" customHeight="1">
      <c r="A31" s="775" t="s">
        <v>367</v>
      </c>
      <c r="B31" s="775"/>
      <c r="C31" s="414">
        <f>C30</f>
        <v>74751.600000000006</v>
      </c>
      <c r="D31" s="415">
        <v>1</v>
      </c>
      <c r="E31" s="416">
        <f>E30</f>
        <v>21766.024500000003</v>
      </c>
      <c r="F31" s="417">
        <f>E31/$C$31</f>
        <v>0.29117804167402439</v>
      </c>
      <c r="G31" s="418"/>
      <c r="H31" s="416">
        <f>H30+E31</f>
        <v>33325.046500000004</v>
      </c>
      <c r="I31" s="417">
        <f>H31/$C$31</f>
        <v>0.44581047763526133</v>
      </c>
      <c r="J31" s="418"/>
      <c r="K31" s="416">
        <f>K30+H31</f>
        <v>52136.241500000004</v>
      </c>
      <c r="L31" s="417">
        <f>K31/$C$31</f>
        <v>0.6974598737685882</v>
      </c>
      <c r="M31" s="418"/>
      <c r="N31" s="416">
        <f>N30+K31</f>
        <v>68825.016000000003</v>
      </c>
      <c r="O31" s="417">
        <f>N31/$C$31</f>
        <v>0.92071629236029728</v>
      </c>
      <c r="P31" s="418"/>
      <c r="Q31" s="416">
        <f>Q30+N31</f>
        <v>74751.600000000006</v>
      </c>
      <c r="R31" s="417">
        <f>Q31/$C$31</f>
        <v>1</v>
      </c>
      <c r="S31" s="418"/>
      <c r="T31" s="467"/>
      <c r="U31" s="468">
        <f>SUM(U15:U29)-C30</f>
        <v>0</v>
      </c>
      <c r="V31" s="463">
        <f>F31+I31+L31+O31+R31</f>
        <v>3.3551646854381714</v>
      </c>
      <c r="W31" s="466" t="s">
        <v>366</v>
      </c>
      <c r="X31" s="466"/>
    </row>
    <row r="32" spans="1:25" s="376" customFormat="1" ht="8.75" customHeight="1">
      <c r="A32" s="419"/>
      <c r="B32" s="419"/>
      <c r="C32" s="420"/>
      <c r="D32" s="421"/>
      <c r="E32" s="422"/>
      <c r="F32" s="423"/>
      <c r="G32" s="423"/>
      <c r="H32" s="422"/>
      <c r="I32" s="423"/>
      <c r="J32" s="423"/>
      <c r="K32" s="422"/>
      <c r="L32" s="423"/>
      <c r="M32" s="423"/>
      <c r="N32" s="422"/>
      <c r="O32" s="423"/>
      <c r="P32" s="423"/>
      <c r="Q32" s="422"/>
      <c r="R32" s="423"/>
      <c r="S32" s="423"/>
      <c r="T32" s="423"/>
      <c r="U32"/>
      <c r="V32"/>
      <c r="W32"/>
      <c r="X32" s="469"/>
    </row>
    <row r="33" spans="1:24" s="376" customFormat="1" ht="12.85" hidden="1" customHeight="1">
      <c r="A33" s="776" t="s">
        <v>368</v>
      </c>
      <c r="B33" s="776"/>
      <c r="C33" s="424">
        <v>305175</v>
      </c>
      <c r="D33" s="425">
        <v>0.78439999999999999</v>
      </c>
      <c r="E33" s="426">
        <f>TRUNC((E30*$D$33),2)</f>
        <v>17073.259999999998</v>
      </c>
      <c r="F33" s="412">
        <f>$D$33</f>
        <v>0.78439999999999999</v>
      </c>
      <c r="G33" s="413"/>
      <c r="H33" s="426">
        <f>TRUNC((H30*$D$33),2)</f>
        <v>9066.89</v>
      </c>
      <c r="I33" s="412">
        <f>$D$33</f>
        <v>0.78439999999999999</v>
      </c>
      <c r="J33" s="413"/>
      <c r="K33" s="426">
        <f>TRUNC((K30*$D$33),2)</f>
        <v>14755.5</v>
      </c>
      <c r="L33" s="412">
        <f>$D$33</f>
        <v>0.78439999999999999</v>
      </c>
      <c r="M33" s="413"/>
      <c r="N33" s="426">
        <f>TRUNC((N30*$D$33),2)</f>
        <v>13090.67</v>
      </c>
      <c r="O33" s="412">
        <f>$D$33</f>
        <v>0.78439999999999999</v>
      </c>
      <c r="P33" s="413"/>
      <c r="Q33" s="426">
        <f>TRUNC((Q30*$D$33),2)</f>
        <v>4648.8100000000004</v>
      </c>
      <c r="R33" s="412">
        <f>$D$33</f>
        <v>0.78439999999999999</v>
      </c>
      <c r="S33" s="413"/>
      <c r="T33" s="423"/>
      <c r="U33" s="463">
        <f>E33+H33+K33+N33+Q33</f>
        <v>58635.12999999999</v>
      </c>
      <c r="V33" s="470"/>
      <c r="W33" s="470"/>
      <c r="X33" s="469"/>
    </row>
    <row r="34" spans="1:24" s="376" customFormat="1" ht="12.85" hidden="1" customHeight="1">
      <c r="A34" s="777" t="s">
        <v>369</v>
      </c>
      <c r="B34" s="777"/>
      <c r="C34" s="427">
        <v>83849.149999999994</v>
      </c>
      <c r="D34" s="428">
        <f>D31-D33</f>
        <v>0.21560000000000001</v>
      </c>
      <c r="E34" s="429">
        <f>ROUND((E30-E33),2)</f>
        <v>4692.76</v>
      </c>
      <c r="F34" s="430">
        <f>$D$34</f>
        <v>0.21560000000000001</v>
      </c>
      <c r="G34" s="431"/>
      <c r="H34" s="429">
        <f>ROUND((H30-H33),2)</f>
        <v>2492.13</v>
      </c>
      <c r="I34" s="430">
        <f>$D$34</f>
        <v>0.21560000000000001</v>
      </c>
      <c r="J34" s="431"/>
      <c r="K34" s="429">
        <f>ROUND((K30-K33),2)</f>
        <v>4055.7</v>
      </c>
      <c r="L34" s="430">
        <f>$D$34</f>
        <v>0.21560000000000001</v>
      </c>
      <c r="M34" s="431"/>
      <c r="N34" s="429">
        <f>ROUND((N30-N33),2)</f>
        <v>3598.1</v>
      </c>
      <c r="O34" s="430">
        <f>$D$34</f>
        <v>0.21560000000000001</v>
      </c>
      <c r="P34" s="431"/>
      <c r="Q34" s="429">
        <f>ROUND((Q30-Q33),2)</f>
        <v>1277.77</v>
      </c>
      <c r="R34" s="430">
        <f>$D$34</f>
        <v>0.21560000000000001</v>
      </c>
      <c r="S34" s="431"/>
      <c r="T34" s="423"/>
      <c r="U34" s="463">
        <f>E34+H34+K34+N34+Q34</f>
        <v>16116.460000000001</v>
      </c>
      <c r="V34" s="470"/>
      <c r="W34" s="470"/>
      <c r="X34" s="469"/>
    </row>
    <row r="35" spans="1:24" s="15" customFormat="1" ht="12.85" customHeight="1">
      <c r="A35" s="432"/>
      <c r="C35" s="433"/>
      <c r="U35" s="471">
        <f>SUM(U33:U34)-C31</f>
        <v>-1.0000000009313226E-2</v>
      </c>
      <c r="V35" s="471"/>
      <c r="W35" s="466" t="s">
        <v>366</v>
      </c>
      <c r="X35" s="466"/>
    </row>
    <row r="36" spans="1:24" s="15" customFormat="1" ht="12.85" customHeight="1">
      <c r="A36" s="432"/>
      <c r="C36" s="433"/>
      <c r="U36" s="471"/>
      <c r="V36" s="471"/>
      <c r="W36" s="471"/>
      <c r="X36" s="472"/>
    </row>
    <row r="37" spans="1:24" ht="12.85" customHeight="1">
      <c r="D37" s="434"/>
    </row>
    <row r="39" spans="1:24" ht="18" customHeight="1">
      <c r="A39" s="435"/>
      <c r="B39" s="766" t="s">
        <v>332</v>
      </c>
      <c r="C39" s="435"/>
      <c r="D39" s="435"/>
      <c r="E39" s="436"/>
      <c r="F39" s="437"/>
      <c r="G39" s="438"/>
      <c r="H39" s="439"/>
      <c r="I39" s="439"/>
      <c r="J39" s="439"/>
      <c r="K39" s="439"/>
      <c r="L39" s="436"/>
      <c r="M39" s="436"/>
      <c r="O39" s="436"/>
      <c r="P39" s="436"/>
      <c r="Q39" s="436"/>
      <c r="R39" s="436"/>
      <c r="S39" s="436"/>
      <c r="T39" s="439"/>
    </row>
    <row r="40" spans="1:24" ht="12.85" customHeight="1">
      <c r="A40" s="440"/>
      <c r="B40" s="767" t="s">
        <v>334</v>
      </c>
      <c r="C40" s="440"/>
      <c r="D40" s="440"/>
      <c r="E40" s="441"/>
      <c r="F40" s="442"/>
      <c r="G40" s="443"/>
      <c r="H40" s="439"/>
      <c r="I40" s="439"/>
      <c r="J40" s="439"/>
      <c r="K40" s="439"/>
      <c r="L40" s="441"/>
      <c r="M40" s="441"/>
      <c r="O40" s="441"/>
      <c r="P40" s="441"/>
      <c r="Q40" s="441"/>
      <c r="R40" s="441"/>
      <c r="S40" s="441"/>
      <c r="T40" s="439"/>
    </row>
    <row r="41" spans="1:24" ht="12.85" customHeight="1">
      <c r="A41" s="440"/>
      <c r="B41" s="444"/>
      <c r="C41" s="445"/>
      <c r="D41" s="446"/>
      <c r="E41" s="444"/>
      <c r="F41" s="447"/>
      <c r="G41" s="447"/>
      <c r="H41" s="448"/>
      <c r="I41" s="448"/>
      <c r="J41" s="448"/>
      <c r="K41" s="448"/>
      <c r="L41" s="444"/>
      <c r="M41" s="444"/>
      <c r="O41" s="444"/>
      <c r="P41" s="444"/>
      <c r="Q41" s="444"/>
      <c r="R41" s="444"/>
      <c r="S41" s="444"/>
      <c r="T41" s="439"/>
    </row>
  </sheetData>
  <sheetProtection selectLockedCells="1" selectUnlockedCells="1"/>
  <mergeCells count="17">
    <mergeCell ref="C12:C14"/>
    <mergeCell ref="D12:D14"/>
    <mergeCell ref="A30:B30"/>
    <mergeCell ref="N1:S1"/>
    <mergeCell ref="N2:S2"/>
    <mergeCell ref="N3:S3"/>
    <mergeCell ref="N10:S10"/>
    <mergeCell ref="E13:G13"/>
    <mergeCell ref="H13:J13"/>
    <mergeCell ref="K13:M13"/>
    <mergeCell ref="N13:P13"/>
    <mergeCell ref="Q13:S13"/>
    <mergeCell ref="A31:B31"/>
    <mergeCell ref="A33:B33"/>
    <mergeCell ref="A34:B34"/>
    <mergeCell ref="A12:A14"/>
    <mergeCell ref="B12:B14"/>
  </mergeCells>
  <pageMargins left="0.51180555555555596" right="0.51180555555555596" top="0.78680555555555598" bottom="0.235416666666667" header="0.51180555555555596" footer="0.51180555555555596"/>
  <pageSetup paperSize="9" scale="78" firstPageNumber="0" fitToWidth="0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7"/>
  <sheetViews>
    <sheetView zoomScale="140" zoomScaleNormal="140" workbookViewId="0">
      <selection activeCell="B24" sqref="B24"/>
    </sheetView>
  </sheetViews>
  <sheetFormatPr defaultColWidth="9.125" defaultRowHeight="12.85" customHeight="1"/>
  <cols>
    <col min="1" max="1" width="8.375" style="3" customWidth="1"/>
    <col min="2" max="2" width="53.25" style="25" customWidth="1"/>
    <col min="3" max="3" width="14.25" style="3" customWidth="1"/>
    <col min="4" max="4" width="3.625" style="3" customWidth="1"/>
    <col min="5" max="5" width="7.625" style="3" customWidth="1"/>
    <col min="6" max="6" width="3.625" style="25" customWidth="1"/>
    <col min="7" max="7" width="11.125" style="3" customWidth="1"/>
    <col min="8" max="8" width="5" style="3" customWidth="1"/>
    <col min="9" max="9" width="7.625" style="3" customWidth="1"/>
    <col min="10" max="10" width="3.625" style="3" customWidth="1"/>
    <col min="11" max="11" width="7.375" style="3" customWidth="1"/>
    <col min="12" max="12" width="3.625" style="3" customWidth="1"/>
    <col min="13" max="13" width="9.125" style="3"/>
    <col min="14" max="14" width="7.625" style="3" customWidth="1"/>
    <col min="15" max="16384" width="9.125" style="3"/>
  </cols>
  <sheetData>
    <row r="1" spans="1:20" ht="12.85" customHeight="1">
      <c r="A1" s="4"/>
      <c r="B1" s="749"/>
      <c r="C1" s="26" t="s">
        <v>0</v>
      </c>
      <c r="D1" s="749"/>
      <c r="E1" s="749"/>
      <c r="F1" s="749"/>
      <c r="G1" s="749"/>
      <c r="H1" s="749"/>
      <c r="I1" s="749"/>
      <c r="J1" s="749"/>
      <c r="K1" s="749"/>
      <c r="L1" s="749"/>
    </row>
    <row r="2" spans="1:20">
      <c r="A2" s="4"/>
      <c r="B2" s="28"/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20">
      <c r="A3" s="4"/>
      <c r="B3" s="28"/>
      <c r="C3" s="27" t="s">
        <v>351</v>
      </c>
      <c r="D3" s="28"/>
      <c r="E3" s="28"/>
      <c r="F3" s="28"/>
      <c r="G3" s="28"/>
      <c r="H3" s="28"/>
      <c r="I3" s="28"/>
      <c r="J3" s="28"/>
      <c r="K3" s="28"/>
      <c r="L3" s="28"/>
    </row>
    <row r="4" spans="1:20">
      <c r="A4" s="19"/>
      <c r="B4" s="8" t="str">
        <f>'Plan Orça - Abrigo M. Taxi'!B4</f>
        <v>ABRIGO MOTO TAXI</v>
      </c>
      <c r="C4" s="8"/>
      <c r="D4" s="29"/>
      <c r="F4" s="30"/>
      <c r="G4" s="29"/>
      <c r="H4" s="29"/>
      <c r="I4" s="132"/>
      <c r="J4" s="133"/>
      <c r="K4" s="132"/>
      <c r="L4" s="132"/>
    </row>
    <row r="5" spans="1:20">
      <c r="A5" s="19"/>
      <c r="B5" s="8" t="str">
        <f>'Plan Orça - Abrigo M. Taxi'!B5</f>
        <v xml:space="preserve">Av. Jateí-entre Rua Acácias e Rua Gardênia (Rodoviária). </v>
      </c>
      <c r="C5" s="8"/>
      <c r="D5" s="29"/>
      <c r="F5" s="30"/>
      <c r="G5" s="29"/>
      <c r="H5" s="29"/>
      <c r="I5" s="132"/>
      <c r="J5" s="133"/>
      <c r="K5" s="132"/>
      <c r="L5" s="132"/>
    </row>
    <row r="6" spans="1:20">
      <c r="A6" s="19"/>
      <c r="B6" s="8" t="str">
        <f>'Plan Orça - Abrigo M. Taxi'!B6</f>
        <v>Rodrigo Angelo Zanin - Arquiteto CAU A30038-1</v>
      </c>
      <c r="C6" s="31"/>
      <c r="D6" s="32"/>
      <c r="F6" s="30"/>
      <c r="G6" s="29"/>
      <c r="H6" s="29"/>
      <c r="I6" s="132"/>
      <c r="J6" s="133"/>
      <c r="K6" s="132"/>
      <c r="L6" s="132"/>
    </row>
    <row r="7" spans="1:20">
      <c r="A7" s="19"/>
      <c r="B7" s="8"/>
      <c r="C7" s="8"/>
      <c r="D7" s="33"/>
      <c r="F7" s="30"/>
      <c r="G7" s="34"/>
      <c r="H7" s="29"/>
      <c r="I7" s="132"/>
      <c r="J7" s="133"/>
      <c r="K7" s="132"/>
      <c r="L7" s="132"/>
    </row>
    <row r="8" spans="1:20" ht="6.1" customHeight="1">
      <c r="A8" s="19"/>
      <c r="B8" s="35"/>
      <c r="C8" s="36"/>
      <c r="D8" s="36"/>
      <c r="E8" s="36"/>
      <c r="F8" s="37"/>
      <c r="G8" s="36"/>
      <c r="H8" s="35"/>
      <c r="I8" s="36"/>
      <c r="J8" s="37"/>
      <c r="K8" s="36"/>
      <c r="L8" s="36"/>
    </row>
    <row r="9" spans="1:20" s="14" customFormat="1" ht="11.05" customHeight="1">
      <c r="B9" s="38" t="s">
        <v>370</v>
      </c>
      <c r="C9" s="38" t="s">
        <v>3</v>
      </c>
      <c r="D9" s="38"/>
      <c r="E9" s="38"/>
      <c r="F9" s="39"/>
      <c r="G9" s="40"/>
      <c r="H9" s="40"/>
      <c r="I9" s="38"/>
      <c r="J9" s="134"/>
      <c r="K9" s="38"/>
      <c r="L9" s="38"/>
      <c r="N9"/>
      <c r="O9"/>
      <c r="P9"/>
      <c r="Q9"/>
    </row>
    <row r="10" spans="1:20" s="15" customFormat="1" ht="3.95" customHeight="1">
      <c r="B10" s="41"/>
      <c r="C10" s="41"/>
      <c r="D10" s="41"/>
      <c r="E10" s="42"/>
      <c r="F10" s="43"/>
      <c r="G10" s="44"/>
      <c r="H10" s="45"/>
      <c r="I10" s="135"/>
      <c r="J10" s="136"/>
      <c r="K10" s="135"/>
      <c r="L10" s="107"/>
      <c r="N10"/>
      <c r="O10"/>
      <c r="P10"/>
      <c r="Q10"/>
    </row>
    <row r="11" spans="1:20" s="2" customFormat="1" ht="11.05" customHeight="1">
      <c r="A11" s="14"/>
      <c r="B11" s="46" t="s">
        <v>346</v>
      </c>
      <c r="C11" s="46"/>
      <c r="D11" s="46"/>
      <c r="E11" s="46"/>
      <c r="F11" s="47"/>
      <c r="G11" s="48"/>
      <c r="H11" s="48"/>
      <c r="I11" s="46"/>
      <c r="J11" s="137"/>
      <c r="K11" s="46"/>
      <c r="L11" s="46"/>
      <c r="M11" s="14"/>
      <c r="N11"/>
      <c r="O11"/>
      <c r="P11"/>
      <c r="Q11"/>
      <c r="R11" s="14"/>
      <c r="S11" s="14"/>
      <c r="T11" s="14"/>
    </row>
    <row r="12" spans="1:20" s="17" customFormat="1" ht="2.15" customHeight="1">
      <c r="B12" s="49"/>
      <c r="C12" s="49"/>
      <c r="D12" s="49"/>
      <c r="E12" s="50"/>
      <c r="F12" s="51"/>
      <c r="G12" s="52"/>
      <c r="H12" s="53"/>
      <c r="I12" s="50"/>
      <c r="J12" s="138"/>
      <c r="K12" s="50"/>
      <c r="L12" s="50"/>
      <c r="N12"/>
      <c r="O12"/>
      <c r="P12"/>
      <c r="Q12"/>
    </row>
    <row r="13" spans="1:20" s="2" customFormat="1" ht="11.05" customHeight="1">
      <c r="A13" s="14"/>
      <c r="B13" s="46" t="s">
        <v>371</v>
      </c>
      <c r="C13" s="46"/>
      <c r="D13" s="46"/>
      <c r="E13" s="46"/>
      <c r="F13" s="47"/>
      <c r="G13" s="48"/>
      <c r="H13" s="48"/>
      <c r="I13" s="46"/>
      <c r="J13" s="137"/>
      <c r="K13" s="46"/>
      <c r="L13" s="46"/>
      <c r="M13" s="14"/>
      <c r="N13"/>
      <c r="O13"/>
      <c r="P13"/>
      <c r="Q13"/>
      <c r="R13" s="14"/>
      <c r="S13" s="14"/>
      <c r="T13" s="14"/>
    </row>
    <row r="14" spans="1:20" s="17" customFormat="1" ht="5.2" customHeight="1">
      <c r="B14" s="49"/>
      <c r="C14" s="49"/>
      <c r="D14" s="49"/>
      <c r="E14" s="50"/>
      <c r="F14" s="51"/>
      <c r="G14" s="52"/>
      <c r="H14" s="53"/>
      <c r="I14" s="50"/>
      <c r="J14" s="138"/>
      <c r="K14" s="50"/>
      <c r="L14" s="50"/>
      <c r="N14"/>
      <c r="O14"/>
      <c r="P14"/>
      <c r="Q14"/>
    </row>
    <row r="15" spans="1:20" customFormat="1" ht="11.05" customHeight="1">
      <c r="A15" s="15"/>
      <c r="B15" s="54" t="s">
        <v>372</v>
      </c>
      <c r="C15" s="55"/>
      <c r="D15" s="55"/>
      <c r="E15" s="55"/>
      <c r="F15" s="56"/>
      <c r="G15" s="55"/>
      <c r="H15" s="55"/>
      <c r="I15" s="55"/>
      <c r="J15" s="56"/>
      <c r="K15" s="55"/>
      <c r="L15" s="139"/>
      <c r="M15" s="15"/>
      <c r="R15" s="15"/>
      <c r="S15" s="15"/>
      <c r="T15" s="15"/>
    </row>
    <row r="16" spans="1:20" s="18" customFormat="1" ht="9.1" customHeight="1">
      <c r="A16" s="57"/>
      <c r="B16" s="58"/>
      <c r="C16" s="59"/>
      <c r="D16" s="59"/>
      <c r="E16" s="60" t="s">
        <v>373</v>
      </c>
      <c r="F16" s="61" t="s">
        <v>374</v>
      </c>
      <c r="G16" s="62" t="s">
        <v>375</v>
      </c>
      <c r="H16" s="63" t="s">
        <v>374</v>
      </c>
      <c r="I16" s="62" t="s">
        <v>376</v>
      </c>
      <c r="J16" s="140" t="s">
        <v>374</v>
      </c>
      <c r="K16" s="62" t="s">
        <v>377</v>
      </c>
      <c r="L16" s="141"/>
      <c r="M16" s="57"/>
      <c r="N16"/>
      <c r="R16" s="57"/>
      <c r="S16" s="57"/>
      <c r="T16" s="57"/>
    </row>
    <row r="17" spans="1:20" customFormat="1" ht="11.05" customHeight="1">
      <c r="A17" s="15"/>
      <c r="B17" s="64" t="s">
        <v>378</v>
      </c>
      <c r="C17" s="65"/>
      <c r="D17" s="65"/>
      <c r="E17" s="66">
        <v>1</v>
      </c>
      <c r="F17" s="67" t="s">
        <v>374</v>
      </c>
      <c r="G17" s="68">
        <v>2</v>
      </c>
      <c r="H17" s="69" t="s">
        <v>54</v>
      </c>
      <c r="I17" s="68">
        <v>4</v>
      </c>
      <c r="J17" s="142" t="s">
        <v>54</v>
      </c>
      <c r="K17" s="68">
        <f>TRUNC((G17*I17),2)</f>
        <v>8</v>
      </c>
      <c r="L17" s="143" t="s">
        <v>8</v>
      </c>
      <c r="M17" s="15"/>
      <c r="R17" s="15"/>
      <c r="S17" s="15"/>
      <c r="T17" s="15"/>
    </row>
    <row r="18" spans="1:20" customFormat="1">
      <c r="A18" s="15"/>
      <c r="B18" s="70"/>
      <c r="C18" s="71"/>
      <c r="D18" s="72"/>
      <c r="E18" s="73" t="s">
        <v>25</v>
      </c>
      <c r="F18" s="74" t="s">
        <v>378</v>
      </c>
      <c r="G18" s="75"/>
      <c r="H18" s="75"/>
      <c r="I18" s="75"/>
      <c r="J18" s="144"/>
      <c r="K18" s="145">
        <f>SUM(K17:K17)</f>
        <v>8</v>
      </c>
      <c r="L18" s="146" t="s">
        <v>8</v>
      </c>
      <c r="M18" s="15"/>
      <c r="R18" s="15"/>
      <c r="S18" s="15"/>
      <c r="T18" s="15"/>
    </row>
    <row r="19" spans="1:20" customFormat="1">
      <c r="A19" s="15"/>
      <c r="B19" s="70"/>
      <c r="C19" s="71"/>
      <c r="D19" s="71"/>
      <c r="E19" s="791" t="s">
        <v>379</v>
      </c>
      <c r="F19" s="791"/>
      <c r="G19" s="791"/>
      <c r="H19" s="791"/>
      <c r="I19" s="791"/>
      <c r="J19" s="791"/>
      <c r="K19" s="147">
        <f>K18</f>
        <v>8</v>
      </c>
      <c r="L19" s="148" t="s">
        <v>8</v>
      </c>
      <c r="M19" s="15"/>
      <c r="R19" s="15"/>
      <c r="S19" s="15"/>
      <c r="T19" s="15"/>
    </row>
    <row r="20" spans="1:20" s="17" customFormat="1" ht="1.45" customHeight="1">
      <c r="B20" s="49"/>
      <c r="C20" s="49"/>
      <c r="D20" s="49"/>
      <c r="E20" s="50"/>
      <c r="F20" s="51"/>
      <c r="G20" s="52"/>
      <c r="H20" s="53"/>
      <c r="I20" s="50"/>
      <c r="J20" s="138"/>
      <c r="K20" s="50"/>
      <c r="L20" s="50"/>
      <c r="N20"/>
      <c r="O20"/>
      <c r="P20"/>
      <c r="Q20"/>
    </row>
    <row r="21" spans="1:20" customFormat="1" ht="11.95" customHeight="1">
      <c r="A21" s="15"/>
      <c r="B21" s="54" t="s">
        <v>380</v>
      </c>
      <c r="C21" s="55"/>
      <c r="D21" s="55"/>
      <c r="E21" s="76"/>
      <c r="F21" s="77"/>
      <c r="G21" s="76"/>
      <c r="H21" s="76"/>
      <c r="I21" s="76"/>
      <c r="J21" s="77"/>
      <c r="K21" s="76"/>
      <c r="L21" s="149"/>
      <c r="M21" s="15"/>
      <c r="R21" s="15"/>
      <c r="S21" s="15"/>
      <c r="T21" s="15"/>
    </row>
    <row r="22" spans="1:20" s="18" customFormat="1" ht="8.1999999999999993" customHeight="1">
      <c r="A22" s="57"/>
      <c r="B22" s="58"/>
      <c r="C22" s="59"/>
      <c r="D22" s="59"/>
      <c r="E22" s="60" t="s">
        <v>373</v>
      </c>
      <c r="F22" s="61" t="s">
        <v>374</v>
      </c>
      <c r="G22" s="62" t="s">
        <v>381</v>
      </c>
      <c r="H22" s="63" t="s">
        <v>374</v>
      </c>
      <c r="I22" s="62" t="s">
        <v>376</v>
      </c>
      <c r="J22" s="140" t="s">
        <v>374</v>
      </c>
      <c r="K22" s="62" t="s">
        <v>377</v>
      </c>
      <c r="L22" s="141"/>
      <c r="M22" s="57"/>
      <c r="N22"/>
      <c r="R22" s="57"/>
      <c r="S22" s="57"/>
      <c r="T22" s="57"/>
    </row>
    <row r="23" spans="1:20" customFormat="1" ht="11.05" customHeight="1">
      <c r="A23" s="15"/>
      <c r="B23" s="64"/>
      <c r="C23" s="65"/>
      <c r="D23" s="65"/>
      <c r="E23" s="78">
        <v>1</v>
      </c>
      <c r="F23" s="79" t="s">
        <v>374</v>
      </c>
      <c r="G23" s="80">
        <v>2.5</v>
      </c>
      <c r="H23" s="81" t="s">
        <v>54</v>
      </c>
      <c r="I23" s="80">
        <v>5.45</v>
      </c>
      <c r="J23" s="150" t="s">
        <v>54</v>
      </c>
      <c r="K23" s="80">
        <f>TRUNC((G23*I23),2)</f>
        <v>13.62</v>
      </c>
      <c r="L23" s="151" t="s">
        <v>8</v>
      </c>
      <c r="M23" s="15"/>
      <c r="R23" s="15"/>
      <c r="S23" s="15"/>
      <c r="T23" s="15"/>
    </row>
    <row r="24" spans="1:20" customFormat="1">
      <c r="A24" s="15"/>
      <c r="B24" s="70"/>
      <c r="C24" s="71"/>
      <c r="D24" s="71"/>
      <c r="E24" s="82" t="s">
        <v>25</v>
      </c>
      <c r="F24" s="83"/>
      <c r="G24" s="83"/>
      <c r="H24" s="84"/>
      <c r="I24" s="152"/>
      <c r="J24" s="153"/>
      <c r="K24" s="154">
        <f>SUM(K23:K23)</f>
        <v>13.62</v>
      </c>
      <c r="L24" s="155" t="s">
        <v>8</v>
      </c>
      <c r="M24" s="15"/>
      <c r="R24" s="15"/>
      <c r="S24" s="15"/>
      <c r="T24" s="15"/>
    </row>
    <row r="25" spans="1:20" s="17" customFormat="1" ht="1.45" customHeight="1">
      <c r="B25" s="49"/>
      <c r="C25" s="49"/>
      <c r="D25" s="49"/>
      <c r="E25" s="50"/>
      <c r="F25" s="51"/>
      <c r="G25" s="52"/>
      <c r="H25" s="53"/>
      <c r="I25" s="50"/>
      <c r="J25" s="138"/>
      <c r="K25" s="50"/>
      <c r="L25" s="50"/>
      <c r="N25"/>
      <c r="O25"/>
      <c r="P25"/>
      <c r="Q25"/>
    </row>
    <row r="26" spans="1:20" customFormat="1" ht="11.95" customHeight="1">
      <c r="A26" s="15"/>
      <c r="B26" s="54" t="s">
        <v>382</v>
      </c>
      <c r="C26" s="55"/>
      <c r="D26" s="55"/>
      <c r="E26" s="55"/>
      <c r="F26" s="56"/>
      <c r="G26" s="55"/>
      <c r="H26" s="55"/>
      <c r="I26" s="55"/>
      <c r="J26" s="56"/>
      <c r="K26" s="55"/>
      <c r="L26" s="139"/>
      <c r="M26" s="15"/>
      <c r="R26" s="15"/>
      <c r="S26" s="15"/>
      <c r="T26" s="15"/>
    </row>
    <row r="27" spans="1:20" s="18" customFormat="1" ht="6.8" customHeight="1">
      <c r="A27" s="57"/>
      <c r="B27" s="58"/>
      <c r="C27" s="59"/>
      <c r="D27" s="59"/>
      <c r="E27" s="60"/>
      <c r="F27" s="61"/>
      <c r="G27" s="62"/>
      <c r="H27" s="63"/>
      <c r="I27" s="62"/>
      <c r="J27" s="140"/>
      <c r="K27" s="60" t="s">
        <v>373</v>
      </c>
      <c r="L27" s="156" t="s">
        <v>374</v>
      </c>
      <c r="M27" s="57"/>
      <c r="N27"/>
      <c r="R27" s="57"/>
      <c r="S27" s="57"/>
      <c r="T27" s="57"/>
    </row>
    <row r="28" spans="1:20" customFormat="1" ht="8.1999999999999993" customHeight="1">
      <c r="A28" s="15"/>
      <c r="B28" s="64"/>
      <c r="C28" s="65"/>
      <c r="D28" s="65"/>
      <c r="E28" s="78"/>
      <c r="F28" s="79"/>
      <c r="G28" s="85"/>
      <c r="H28" s="81"/>
      <c r="I28" s="80"/>
      <c r="J28" s="150"/>
      <c r="K28" s="78">
        <v>1</v>
      </c>
      <c r="L28" s="157" t="s">
        <v>374</v>
      </c>
      <c r="M28" s="15"/>
      <c r="R28" s="15"/>
      <c r="S28" s="15"/>
      <c r="T28" s="15"/>
    </row>
    <row r="29" spans="1:20" customFormat="1">
      <c r="A29" s="15"/>
      <c r="B29" s="70"/>
      <c r="C29" s="71"/>
      <c r="D29" s="71"/>
      <c r="E29" s="82" t="s">
        <v>25</v>
      </c>
      <c r="F29" s="83"/>
      <c r="G29" s="83"/>
      <c r="H29" s="84"/>
      <c r="I29" s="152"/>
      <c r="J29" s="153"/>
      <c r="K29" s="154">
        <f>K28</f>
        <v>1</v>
      </c>
      <c r="L29" s="155" t="s">
        <v>374</v>
      </c>
      <c r="M29" s="15"/>
      <c r="R29" s="15"/>
      <c r="S29" s="15"/>
      <c r="T29" s="15"/>
    </row>
    <row r="30" spans="1:20" s="17" customFormat="1" ht="1.45" customHeight="1">
      <c r="B30" s="49"/>
      <c r="C30" s="49"/>
      <c r="D30" s="49"/>
      <c r="E30" s="50"/>
      <c r="F30" s="51"/>
      <c r="G30" s="52"/>
      <c r="H30" s="53"/>
      <c r="I30" s="50"/>
      <c r="J30" s="138"/>
      <c r="K30" s="50"/>
      <c r="L30" s="50"/>
      <c r="N30"/>
      <c r="O30"/>
      <c r="P30"/>
      <c r="Q30"/>
    </row>
    <row r="31" spans="1:20" customFormat="1" ht="11.95" customHeight="1">
      <c r="A31" s="15"/>
      <c r="B31" s="54" t="s">
        <v>383</v>
      </c>
      <c r="C31" s="55"/>
      <c r="D31" s="55"/>
      <c r="E31" s="55"/>
      <c r="F31" s="56"/>
      <c r="G31" s="55"/>
      <c r="H31" s="55"/>
      <c r="I31" s="55"/>
      <c r="J31" s="56"/>
      <c r="K31" s="55"/>
      <c r="L31" s="139"/>
      <c r="M31" s="15"/>
      <c r="R31" s="15"/>
      <c r="S31" s="15"/>
      <c r="T31" s="15"/>
    </row>
    <row r="32" spans="1:20" s="18" customFormat="1" ht="6.8" customHeight="1">
      <c r="A32" s="57"/>
      <c r="B32" s="58"/>
      <c r="C32" s="59"/>
      <c r="D32" s="59"/>
      <c r="E32" s="60"/>
      <c r="F32" s="61"/>
      <c r="G32" s="62"/>
      <c r="H32" s="63"/>
      <c r="I32" s="62"/>
      <c r="J32" s="140"/>
      <c r="K32" s="60" t="s">
        <v>373</v>
      </c>
      <c r="L32" s="156" t="s">
        <v>374</v>
      </c>
      <c r="M32" s="57"/>
      <c r="N32"/>
      <c r="R32" s="57"/>
      <c r="S32" s="57"/>
      <c r="T32" s="57"/>
    </row>
    <row r="33" spans="1:20" customFormat="1" ht="8.1999999999999993" customHeight="1">
      <c r="A33" s="15"/>
      <c r="B33" s="64"/>
      <c r="C33" s="65"/>
      <c r="D33" s="65"/>
      <c r="E33" s="78"/>
      <c r="F33" s="79"/>
      <c r="G33" s="85"/>
      <c r="H33" s="81"/>
      <c r="I33" s="80"/>
      <c r="J33" s="150"/>
      <c r="K33" s="78">
        <v>1</v>
      </c>
      <c r="L33" s="157" t="s">
        <v>374</v>
      </c>
      <c r="M33" s="15"/>
      <c r="R33" s="15"/>
      <c r="S33" s="15"/>
      <c r="T33" s="15"/>
    </row>
    <row r="34" spans="1:20" customFormat="1">
      <c r="A34" s="15"/>
      <c r="B34" s="70"/>
      <c r="C34" s="71"/>
      <c r="D34" s="71"/>
      <c r="E34" s="82" t="s">
        <v>25</v>
      </c>
      <c r="F34" s="83"/>
      <c r="G34" s="83"/>
      <c r="H34" s="84"/>
      <c r="I34" s="152"/>
      <c r="J34" s="153"/>
      <c r="K34" s="154">
        <f>K33</f>
        <v>1</v>
      </c>
      <c r="L34" s="155" t="s">
        <v>374</v>
      </c>
      <c r="M34" s="15"/>
      <c r="R34" s="15"/>
      <c r="S34" s="15"/>
      <c r="T34" s="15"/>
    </row>
    <row r="35" spans="1:20" s="17" customFormat="1" ht="1.45" customHeight="1">
      <c r="B35" s="49"/>
      <c r="C35" s="49"/>
      <c r="D35" s="49"/>
      <c r="E35" s="50"/>
      <c r="F35" s="51"/>
      <c r="G35" s="52"/>
      <c r="H35" s="53"/>
      <c r="I35" s="50"/>
      <c r="J35" s="138"/>
      <c r="K35" s="50"/>
      <c r="L35" s="50"/>
      <c r="N35"/>
      <c r="O35"/>
      <c r="P35"/>
      <c r="Q35"/>
    </row>
    <row r="36" spans="1:20" customFormat="1" ht="11.05" customHeight="1">
      <c r="A36" s="15"/>
      <c r="B36" s="54" t="s">
        <v>384</v>
      </c>
      <c r="C36" s="55"/>
      <c r="D36" s="55"/>
      <c r="E36" s="55"/>
      <c r="F36" s="56"/>
      <c r="G36" s="55"/>
      <c r="H36" s="55"/>
      <c r="I36" s="55"/>
      <c r="J36" s="56"/>
      <c r="K36" s="55"/>
      <c r="L36" s="139"/>
      <c r="M36" s="15"/>
      <c r="R36" s="15"/>
      <c r="S36" s="15"/>
      <c r="T36" s="15"/>
    </row>
    <row r="37" spans="1:20" s="18" customFormat="1" ht="8.1999999999999993" customHeight="1">
      <c r="A37" s="57"/>
      <c r="B37" s="58"/>
      <c r="C37" s="59"/>
      <c r="D37" s="59"/>
      <c r="E37" s="60" t="s">
        <v>373</v>
      </c>
      <c r="F37" s="61" t="s">
        <v>374</v>
      </c>
      <c r="G37" s="62" t="s">
        <v>381</v>
      </c>
      <c r="H37" s="63" t="s">
        <v>374</v>
      </c>
      <c r="I37" s="62" t="s">
        <v>376</v>
      </c>
      <c r="J37" s="140" t="s">
        <v>374</v>
      </c>
      <c r="K37" s="62" t="s">
        <v>385</v>
      </c>
      <c r="L37" s="141"/>
      <c r="M37" s="57"/>
      <c r="N37"/>
      <c r="R37" s="57"/>
      <c r="S37" s="57"/>
      <c r="T37" s="57"/>
    </row>
    <row r="38" spans="1:20" customFormat="1" ht="11.25" customHeight="1">
      <c r="A38" s="15"/>
      <c r="B38" s="86" t="s">
        <v>386</v>
      </c>
      <c r="C38" s="65"/>
      <c r="D38" s="65"/>
      <c r="E38" s="78">
        <v>1</v>
      </c>
      <c r="F38" s="79" t="s">
        <v>374</v>
      </c>
      <c r="G38" s="80">
        <v>2.2000000000000002</v>
      </c>
      <c r="H38" s="81" t="s">
        <v>54</v>
      </c>
      <c r="I38" s="80">
        <v>32</v>
      </c>
      <c r="J38" s="142" t="s">
        <v>54</v>
      </c>
      <c r="K38" s="68">
        <f>TRUNC((G38*I38),2)</f>
        <v>70.400000000000006</v>
      </c>
      <c r="L38" s="151" t="s">
        <v>8</v>
      </c>
      <c r="M38" s="15"/>
      <c r="R38" s="15"/>
      <c r="S38" s="15"/>
      <c r="T38" s="15"/>
    </row>
    <row r="39" spans="1:20" s="18" customFormat="1" ht="9.1" customHeight="1">
      <c r="A39" s="57"/>
      <c r="B39" s="87"/>
      <c r="C39" s="88"/>
      <c r="D39" s="88"/>
      <c r="E39" s="89"/>
      <c r="F39" s="90"/>
      <c r="G39" s="91"/>
      <c r="H39" s="92"/>
      <c r="I39" s="91"/>
      <c r="J39" s="158"/>
      <c r="K39" s="159"/>
      <c r="L39" s="160"/>
      <c r="M39" s="57"/>
      <c r="N39"/>
      <c r="R39" s="57"/>
      <c r="S39" s="57"/>
      <c r="T39" s="57"/>
    </row>
    <row r="40" spans="1:20" customFormat="1">
      <c r="A40" s="15"/>
      <c r="B40" s="70"/>
      <c r="C40" s="71"/>
      <c r="D40" s="71"/>
      <c r="E40" s="82" t="s">
        <v>25</v>
      </c>
      <c r="F40" s="83"/>
      <c r="G40" s="83"/>
      <c r="H40" s="84"/>
      <c r="I40" s="152"/>
      <c r="J40" s="153"/>
      <c r="K40" s="154">
        <f>K38</f>
        <v>70.400000000000006</v>
      </c>
      <c r="L40" s="155" t="s">
        <v>8</v>
      </c>
      <c r="M40" s="15"/>
      <c r="O40" s="161"/>
      <c r="R40" s="15"/>
      <c r="S40" s="15"/>
      <c r="T40" s="15"/>
    </row>
    <row r="41" spans="1:20" s="17" customFormat="1" ht="2.15" customHeight="1">
      <c r="B41" s="49"/>
      <c r="C41" s="49"/>
      <c r="D41" s="49"/>
      <c r="E41" s="50"/>
      <c r="F41" s="51"/>
      <c r="G41" s="52"/>
      <c r="H41" s="53"/>
      <c r="I41" s="50"/>
      <c r="J41" s="138"/>
      <c r="K41" s="50"/>
      <c r="L41" s="50"/>
      <c r="N41"/>
      <c r="O41"/>
      <c r="P41"/>
      <c r="Q41"/>
    </row>
    <row r="42" spans="1:20" customFormat="1" ht="11.05" customHeight="1">
      <c r="A42" s="15"/>
      <c r="B42" s="54" t="s">
        <v>387</v>
      </c>
      <c r="C42" s="55"/>
      <c r="D42" s="55"/>
      <c r="E42" s="55"/>
      <c r="F42" s="56"/>
      <c r="G42" s="55"/>
      <c r="H42" s="55"/>
      <c r="I42" s="55"/>
      <c r="J42" s="56"/>
      <c r="K42" s="55"/>
      <c r="L42" s="139"/>
      <c r="M42" s="15"/>
      <c r="R42" s="15"/>
      <c r="S42" s="15"/>
      <c r="T42" s="15"/>
    </row>
    <row r="43" spans="1:20" s="18" customFormat="1" ht="9.8000000000000007" customHeight="1">
      <c r="A43" s="57"/>
      <c r="B43" s="58"/>
      <c r="C43" s="59"/>
      <c r="D43" s="59"/>
      <c r="E43" s="60"/>
      <c r="F43" s="61"/>
      <c r="G43" s="62"/>
      <c r="H43" s="63"/>
      <c r="I43" s="62"/>
      <c r="J43" s="140"/>
      <c r="K43" s="62" t="s">
        <v>377</v>
      </c>
      <c r="L43" s="141"/>
      <c r="M43" s="57"/>
      <c r="N43"/>
      <c r="R43" s="57"/>
      <c r="S43" s="57"/>
      <c r="T43" s="57"/>
    </row>
    <row r="44" spans="1:20" customFormat="1" ht="11.05" customHeight="1">
      <c r="A44" s="15"/>
      <c r="B44" s="64"/>
      <c r="C44" s="65"/>
      <c r="D44" s="65"/>
      <c r="E44" s="78"/>
      <c r="F44" s="79"/>
      <c r="G44" s="80"/>
      <c r="H44" s="81"/>
      <c r="I44" s="80"/>
      <c r="J44" s="150"/>
      <c r="K44" s="80">
        <v>98.4</v>
      </c>
      <c r="L44" s="151" t="s">
        <v>8</v>
      </c>
      <c r="M44" s="15"/>
      <c r="R44" s="15"/>
      <c r="S44" s="15"/>
      <c r="T44" s="15"/>
    </row>
    <row r="45" spans="1:20" customFormat="1">
      <c r="A45" s="15"/>
      <c r="B45" s="70"/>
      <c r="C45" s="71"/>
      <c r="D45" s="71"/>
      <c r="E45" s="82" t="s">
        <v>25</v>
      </c>
      <c r="F45" s="83"/>
      <c r="G45" s="83"/>
      <c r="H45" s="84"/>
      <c r="I45" s="152"/>
      <c r="J45" s="153"/>
      <c r="K45" s="154">
        <f>SUM(K44:K44)</f>
        <v>98.4</v>
      </c>
      <c r="L45" s="155" t="s">
        <v>8</v>
      </c>
      <c r="M45" s="15"/>
      <c r="R45" s="15"/>
      <c r="S45" s="15"/>
      <c r="T45" s="15"/>
    </row>
    <row r="46" spans="1:20" s="19" customFormat="1" ht="4.45" customHeight="1">
      <c r="B46" s="93"/>
      <c r="C46" s="94"/>
      <c r="D46" s="94"/>
      <c r="E46" s="95"/>
      <c r="F46" s="96"/>
      <c r="G46" s="97"/>
      <c r="H46" s="98"/>
      <c r="I46" s="162"/>
      <c r="J46" s="163"/>
      <c r="K46" s="97"/>
      <c r="L46" s="164"/>
      <c r="N46"/>
      <c r="O46" s="3"/>
      <c r="P46" s="3"/>
      <c r="Q46" s="3"/>
    </row>
    <row r="47" spans="1:20" s="20" customFormat="1">
      <c r="A47" s="99"/>
      <c r="B47" s="46" t="s">
        <v>388</v>
      </c>
      <c r="C47" s="46" t="s">
        <v>38</v>
      </c>
      <c r="D47" s="46"/>
      <c r="E47" s="46"/>
      <c r="F47" s="47"/>
      <c r="G47" s="48"/>
      <c r="H47" s="48"/>
      <c r="I47" s="46"/>
      <c r="J47" s="137"/>
      <c r="K47" s="46"/>
      <c r="L47" s="46"/>
      <c r="M47" s="99"/>
      <c r="N47"/>
      <c r="O47" s="165"/>
    </row>
    <row r="48" spans="1:20" s="20" customFormat="1" ht="4.45" customHeight="1">
      <c r="A48" s="99"/>
      <c r="B48" s="100"/>
      <c r="C48" s="101"/>
      <c r="D48" s="101"/>
      <c r="E48" s="102"/>
      <c r="F48" s="51"/>
      <c r="G48" s="103"/>
      <c r="H48" s="53"/>
      <c r="I48" s="166"/>
      <c r="J48" s="51"/>
      <c r="K48" s="166"/>
      <c r="L48" s="51"/>
      <c r="M48" s="99"/>
      <c r="N48"/>
      <c r="O48" s="165"/>
    </row>
    <row r="49" spans="1:23" s="20" customFormat="1" ht="10" customHeight="1">
      <c r="A49" s="99"/>
      <c r="B49" s="46" t="s">
        <v>389</v>
      </c>
      <c r="C49" s="46" t="s">
        <v>40</v>
      </c>
      <c r="D49" s="46"/>
      <c r="E49" s="46"/>
      <c r="F49" s="47"/>
      <c r="G49" s="48"/>
      <c r="H49" s="48"/>
      <c r="I49" s="46"/>
      <c r="J49" s="137"/>
      <c r="K49" s="46"/>
      <c r="L49" s="46"/>
      <c r="M49" s="99"/>
      <c r="N49"/>
      <c r="O49" s="167"/>
      <c r="P49" s="167"/>
      <c r="Q49" s="167"/>
      <c r="R49" s="99"/>
      <c r="S49" s="99"/>
      <c r="T49" s="99"/>
    </row>
    <row r="50" spans="1:23" s="20" customFormat="1" ht="4.45" customHeight="1">
      <c r="A50" s="99"/>
      <c r="B50" s="104"/>
      <c r="C50" s="105"/>
      <c r="D50" s="105"/>
      <c r="E50" s="106"/>
      <c r="F50" s="107"/>
      <c r="G50" s="108"/>
      <c r="H50" s="109"/>
      <c r="I50" s="108"/>
      <c r="J50" s="107"/>
      <c r="K50" s="108"/>
      <c r="L50" s="168"/>
      <c r="M50" s="99"/>
      <c r="N50"/>
      <c r="O50" s="167"/>
      <c r="P50" s="167"/>
      <c r="Q50" s="167"/>
      <c r="R50" s="99"/>
      <c r="S50" s="99"/>
      <c r="T50" s="99"/>
    </row>
    <row r="51" spans="1:23" s="1" customFormat="1" ht="7.5" customHeight="1">
      <c r="A51" s="99"/>
      <c r="B51" s="110"/>
      <c r="C51" s="111" t="s">
        <v>390</v>
      </c>
      <c r="D51" s="112"/>
      <c r="E51" s="113" t="s">
        <v>376</v>
      </c>
      <c r="F51" s="114"/>
      <c r="G51" s="115" t="s">
        <v>391</v>
      </c>
      <c r="H51" s="116"/>
      <c r="I51" s="115" t="s">
        <v>375</v>
      </c>
      <c r="J51" s="169"/>
      <c r="K51" s="115" t="s">
        <v>392</v>
      </c>
      <c r="L51" s="170"/>
      <c r="N51"/>
    </row>
    <row r="52" spans="1:23" s="20" customFormat="1">
      <c r="A52" s="99"/>
      <c r="B52" s="117" t="s">
        <v>393</v>
      </c>
      <c r="C52" s="118">
        <v>6</v>
      </c>
      <c r="D52" s="119" t="s">
        <v>394</v>
      </c>
      <c r="E52" s="120">
        <v>0.5</v>
      </c>
      <c r="F52" s="121" t="s">
        <v>54</v>
      </c>
      <c r="G52" s="120">
        <v>0.5</v>
      </c>
      <c r="H52" s="122" t="s">
        <v>54</v>
      </c>
      <c r="I52" s="120">
        <v>0.4</v>
      </c>
      <c r="J52" s="121" t="s">
        <v>54</v>
      </c>
      <c r="K52" s="120">
        <f t="shared" ref="K52:K57" si="0">TRUNC((C52*E52*G52*I52),2)</f>
        <v>0.6</v>
      </c>
      <c r="L52" s="171" t="s">
        <v>42</v>
      </c>
      <c r="M52" s="99"/>
      <c r="N52"/>
      <c r="O52" s="167"/>
      <c r="P52" s="167"/>
      <c r="Q52" s="167"/>
      <c r="R52" s="99"/>
      <c r="S52" s="99"/>
      <c r="T52" s="99"/>
    </row>
    <row r="53" spans="1:23" s="20" customFormat="1">
      <c r="A53" s="99"/>
      <c r="B53" s="117" t="s">
        <v>395</v>
      </c>
      <c r="C53" s="118">
        <v>1</v>
      </c>
      <c r="D53" s="119" t="s">
        <v>394</v>
      </c>
      <c r="E53" s="120">
        <v>2.2000000000000002</v>
      </c>
      <c r="F53" s="123" t="s">
        <v>54</v>
      </c>
      <c r="G53" s="120">
        <v>0.3</v>
      </c>
      <c r="H53" s="124" t="s">
        <v>54</v>
      </c>
      <c r="I53" s="120">
        <v>0.3</v>
      </c>
      <c r="J53" s="172" t="s">
        <v>54</v>
      </c>
      <c r="K53" s="173">
        <f t="shared" si="0"/>
        <v>0.19</v>
      </c>
      <c r="L53" s="171" t="s">
        <v>42</v>
      </c>
      <c r="M53" s="99"/>
      <c r="N53"/>
      <c r="O53" s="167"/>
      <c r="P53" s="167"/>
      <c r="Q53" s="167"/>
      <c r="R53" s="99"/>
      <c r="S53" s="99"/>
      <c r="T53" s="99"/>
    </row>
    <row r="54" spans="1:23" s="20" customFormat="1">
      <c r="A54" s="99"/>
      <c r="B54" s="117" t="s">
        <v>396</v>
      </c>
      <c r="C54" s="118">
        <v>1</v>
      </c>
      <c r="D54" s="119" t="s">
        <v>394</v>
      </c>
      <c r="E54" s="120">
        <v>2.2000000000000002</v>
      </c>
      <c r="F54" s="123" t="s">
        <v>54</v>
      </c>
      <c r="G54" s="120">
        <v>0.3</v>
      </c>
      <c r="H54" s="124" t="s">
        <v>54</v>
      </c>
      <c r="I54" s="120">
        <v>0.3</v>
      </c>
      <c r="J54" s="172" t="s">
        <v>54</v>
      </c>
      <c r="K54" s="173">
        <f t="shared" si="0"/>
        <v>0.19</v>
      </c>
      <c r="L54" s="171" t="s">
        <v>42</v>
      </c>
      <c r="M54" s="99"/>
      <c r="N54"/>
      <c r="O54" s="167"/>
      <c r="P54" s="167"/>
      <c r="Q54" s="167"/>
      <c r="R54" s="99"/>
      <c r="S54" s="99"/>
      <c r="T54" s="99"/>
    </row>
    <row r="55" spans="1:23" s="20" customFormat="1">
      <c r="A55" s="99"/>
      <c r="B55" s="117" t="s">
        <v>397</v>
      </c>
      <c r="C55" s="118">
        <v>1</v>
      </c>
      <c r="D55" s="119" t="s">
        <v>394</v>
      </c>
      <c r="E55" s="120">
        <v>2.2000000000000002</v>
      </c>
      <c r="F55" s="123" t="s">
        <v>54</v>
      </c>
      <c r="G55" s="120">
        <v>0.3</v>
      </c>
      <c r="H55" s="124" t="s">
        <v>54</v>
      </c>
      <c r="I55" s="120">
        <v>0.3</v>
      </c>
      <c r="J55" s="172" t="s">
        <v>54</v>
      </c>
      <c r="K55" s="173">
        <f t="shared" si="0"/>
        <v>0.19</v>
      </c>
      <c r="L55" s="171" t="s">
        <v>42</v>
      </c>
      <c r="M55" s="99"/>
      <c r="N55"/>
      <c r="O55" s="167"/>
      <c r="P55" s="167"/>
      <c r="Q55" s="167"/>
      <c r="R55" s="99"/>
      <c r="S55" s="99"/>
      <c r="T55" s="99"/>
    </row>
    <row r="56" spans="1:23" s="20" customFormat="1">
      <c r="A56" s="99"/>
      <c r="B56" s="117" t="s">
        <v>398</v>
      </c>
      <c r="C56" s="118">
        <v>1</v>
      </c>
      <c r="D56" s="119" t="s">
        <v>394</v>
      </c>
      <c r="E56" s="120">
        <v>5.2</v>
      </c>
      <c r="F56" s="123" t="s">
        <v>54</v>
      </c>
      <c r="G56" s="120">
        <v>0.3</v>
      </c>
      <c r="H56" s="124" t="s">
        <v>54</v>
      </c>
      <c r="I56" s="120">
        <v>0.3</v>
      </c>
      <c r="J56" s="172" t="s">
        <v>54</v>
      </c>
      <c r="K56" s="173">
        <f t="shared" si="0"/>
        <v>0.46</v>
      </c>
      <c r="L56" s="171" t="s">
        <v>42</v>
      </c>
      <c r="M56" s="99"/>
      <c r="N56"/>
      <c r="O56" s="167"/>
      <c r="P56" s="167"/>
      <c r="Q56" s="167"/>
      <c r="R56" s="99"/>
      <c r="S56" s="99"/>
      <c r="T56" s="99"/>
    </row>
    <row r="57" spans="1:23" s="20" customFormat="1">
      <c r="A57" s="99"/>
      <c r="B57" s="117" t="s">
        <v>399</v>
      </c>
      <c r="C57" s="118">
        <v>1</v>
      </c>
      <c r="D57" s="119" t="s">
        <v>394</v>
      </c>
      <c r="E57" s="120">
        <v>5.2</v>
      </c>
      <c r="F57" s="123" t="s">
        <v>54</v>
      </c>
      <c r="G57" s="120">
        <v>0.3</v>
      </c>
      <c r="H57" s="124" t="s">
        <v>54</v>
      </c>
      <c r="I57" s="120">
        <v>0.3</v>
      </c>
      <c r="J57" s="172" t="s">
        <v>54</v>
      </c>
      <c r="K57" s="173">
        <f t="shared" si="0"/>
        <v>0.46</v>
      </c>
      <c r="L57" s="171" t="s">
        <v>42</v>
      </c>
      <c r="M57" s="99"/>
      <c r="N57"/>
      <c r="O57" s="167"/>
      <c r="P57" s="167"/>
      <c r="Q57" s="167"/>
      <c r="R57" s="99"/>
      <c r="S57" s="99"/>
      <c r="T57" s="99"/>
    </row>
    <row r="58" spans="1:23" s="21" customFormat="1" ht="5.2" customHeight="1">
      <c r="A58" s="99"/>
      <c r="B58" s="104"/>
      <c r="C58" s="105"/>
      <c r="D58" s="105"/>
      <c r="E58" s="106"/>
      <c r="F58" s="107"/>
      <c r="G58" s="108"/>
      <c r="H58" s="109"/>
      <c r="I58" s="108"/>
      <c r="J58" s="107"/>
      <c r="K58" s="108"/>
      <c r="L58" s="168"/>
      <c r="N58" s="174"/>
      <c r="O58" s="174"/>
      <c r="P58" s="174"/>
      <c r="Q58" s="174"/>
      <c r="R58" s="174"/>
      <c r="S58" s="174"/>
      <c r="T58" s="174"/>
      <c r="U58" s="174"/>
      <c r="V58" s="174"/>
      <c r="W58" s="174"/>
    </row>
    <row r="59" spans="1:23" s="20" customFormat="1" ht="10" customHeight="1">
      <c r="A59" s="15"/>
      <c r="B59" s="46"/>
      <c r="C59" s="46"/>
      <c r="D59" s="46"/>
      <c r="E59" s="125"/>
      <c r="F59" s="47"/>
      <c r="G59" s="48" t="s">
        <v>400</v>
      </c>
      <c r="H59" s="48"/>
      <c r="I59" s="46"/>
      <c r="J59" s="137"/>
      <c r="K59" s="175">
        <f>SUM(K52:K58)</f>
        <v>2.09</v>
      </c>
      <c r="L59" s="176" t="s">
        <v>42</v>
      </c>
      <c r="M59" s="99"/>
      <c r="N59"/>
    </row>
    <row r="60" spans="1:23" s="1" customFormat="1" ht="3.05" customHeight="1">
      <c r="A60" s="99"/>
      <c r="B60" s="126"/>
      <c r="C60" s="127"/>
      <c r="D60" s="127"/>
      <c r="E60" s="128"/>
      <c r="F60" s="129"/>
      <c r="G60" s="130"/>
      <c r="H60" s="131"/>
      <c r="I60" s="131"/>
      <c r="J60" s="129"/>
      <c r="K60" s="131"/>
      <c r="L60" s="177"/>
      <c r="N60"/>
    </row>
    <row r="61" spans="1:23" s="21" customFormat="1" ht="12.15">
      <c r="A61" s="99"/>
      <c r="B61" s="46" t="s">
        <v>401</v>
      </c>
      <c r="C61" s="46" t="s">
        <v>43</v>
      </c>
      <c r="D61" s="46"/>
      <c r="E61" s="46"/>
      <c r="F61" s="47"/>
      <c r="G61" s="48"/>
      <c r="H61" s="48"/>
      <c r="I61" s="46"/>
      <c r="J61" s="137"/>
      <c r="K61" s="46"/>
      <c r="L61" s="46"/>
      <c r="N61" s="174"/>
      <c r="O61" s="174"/>
      <c r="P61" s="174"/>
      <c r="Q61" s="174"/>
      <c r="R61" s="174"/>
      <c r="S61" s="174"/>
      <c r="T61" s="174"/>
      <c r="U61" s="174"/>
      <c r="V61" s="174"/>
      <c r="W61" s="174"/>
    </row>
    <row r="62" spans="1:23" s="20" customFormat="1" ht="4.45" customHeight="1">
      <c r="A62" s="99"/>
      <c r="B62" s="104"/>
      <c r="C62" s="105"/>
      <c r="D62" s="105"/>
      <c r="E62" s="106"/>
      <c r="F62" s="107"/>
      <c r="G62" s="108"/>
      <c r="H62" s="109"/>
      <c r="I62" s="108"/>
      <c r="J62" s="107"/>
      <c r="K62" s="108"/>
      <c r="L62" s="168"/>
      <c r="M62" s="99"/>
      <c r="N62"/>
      <c r="O62" s="167"/>
      <c r="P62" s="167"/>
      <c r="Q62" s="167"/>
      <c r="R62" s="99"/>
      <c r="S62" s="99"/>
      <c r="T62" s="99"/>
    </row>
    <row r="63" spans="1:23" s="1" customFormat="1" ht="7.5" customHeight="1">
      <c r="A63" s="99"/>
      <c r="B63" s="110"/>
      <c r="C63" s="111" t="s">
        <v>390</v>
      </c>
      <c r="D63" s="112"/>
      <c r="E63" s="113" t="s">
        <v>391</v>
      </c>
      <c r="F63" s="114"/>
      <c r="G63" s="115" t="s">
        <v>376</v>
      </c>
      <c r="H63" s="116"/>
      <c r="I63" s="115"/>
      <c r="J63" s="169"/>
      <c r="K63" s="115" t="s">
        <v>402</v>
      </c>
      <c r="L63" s="170"/>
      <c r="N63"/>
    </row>
    <row r="64" spans="1:23" s="20" customFormat="1">
      <c r="A64" s="99"/>
      <c r="B64" s="117" t="s">
        <v>393</v>
      </c>
      <c r="C64" s="118">
        <v>8</v>
      </c>
      <c r="D64" s="119" t="s">
        <v>394</v>
      </c>
      <c r="E64" s="120">
        <v>0.5</v>
      </c>
      <c r="F64" s="121" t="s">
        <v>54</v>
      </c>
      <c r="G64" s="120">
        <v>0.5</v>
      </c>
      <c r="H64" s="122" t="s">
        <v>54</v>
      </c>
      <c r="I64" s="120"/>
      <c r="J64" s="121"/>
      <c r="K64" s="120">
        <f t="shared" ref="K64:K69" si="1">TRUNC((C64*E64*G64),2)</f>
        <v>2</v>
      </c>
      <c r="L64" s="171" t="s">
        <v>8</v>
      </c>
      <c r="M64" s="99"/>
      <c r="N64"/>
      <c r="O64" s="167"/>
      <c r="P64" s="167"/>
      <c r="Q64" s="167"/>
      <c r="R64" s="99"/>
      <c r="S64" s="99"/>
      <c r="T64" s="99"/>
    </row>
    <row r="65" spans="1:23" s="2" customFormat="1">
      <c r="A65" s="99"/>
      <c r="B65" s="117" t="s">
        <v>395</v>
      </c>
      <c r="C65" s="118">
        <v>1</v>
      </c>
      <c r="D65" s="119" t="s">
        <v>394</v>
      </c>
      <c r="E65" s="120">
        <f>E53</f>
        <v>2.2000000000000002</v>
      </c>
      <c r="F65" s="123" t="s">
        <v>54</v>
      </c>
      <c r="G65" s="120">
        <v>0.3</v>
      </c>
      <c r="H65" s="124" t="s">
        <v>54</v>
      </c>
      <c r="I65" s="120"/>
      <c r="J65" s="172"/>
      <c r="K65" s="173">
        <f t="shared" si="1"/>
        <v>0.66</v>
      </c>
      <c r="L65" s="171" t="s">
        <v>8</v>
      </c>
      <c r="M65" s="14"/>
      <c r="N65"/>
      <c r="O65"/>
      <c r="P65"/>
      <c r="Q65"/>
      <c r="R65" s="14"/>
      <c r="S65" s="14"/>
      <c r="T65" s="14"/>
    </row>
    <row r="66" spans="1:23" customFormat="1">
      <c r="A66" s="99"/>
      <c r="B66" s="117" t="s">
        <v>396</v>
      </c>
      <c r="C66" s="118">
        <v>1</v>
      </c>
      <c r="D66" s="119" t="s">
        <v>394</v>
      </c>
      <c r="E66" s="120">
        <f>E54</f>
        <v>2.2000000000000002</v>
      </c>
      <c r="F66" s="123" t="s">
        <v>54</v>
      </c>
      <c r="G66" s="120">
        <v>0.3</v>
      </c>
      <c r="H66" s="124" t="s">
        <v>54</v>
      </c>
      <c r="I66" s="120"/>
      <c r="J66" s="172"/>
      <c r="K66" s="173">
        <f t="shared" si="1"/>
        <v>0.66</v>
      </c>
      <c r="L66" s="171" t="s">
        <v>8</v>
      </c>
    </row>
    <row r="67" spans="1:23" s="2" customFormat="1">
      <c r="A67" s="99"/>
      <c r="B67" s="117" t="s">
        <v>397</v>
      </c>
      <c r="C67" s="118">
        <v>1</v>
      </c>
      <c r="D67" s="119" t="s">
        <v>394</v>
      </c>
      <c r="E67" s="120">
        <f>E55</f>
        <v>2.2000000000000002</v>
      </c>
      <c r="F67" s="123" t="s">
        <v>54</v>
      </c>
      <c r="G67" s="120">
        <v>0.3</v>
      </c>
      <c r="H67" s="124" t="s">
        <v>54</v>
      </c>
      <c r="I67" s="120"/>
      <c r="J67" s="172"/>
      <c r="K67" s="173">
        <f t="shared" si="1"/>
        <v>0.66</v>
      </c>
      <c r="L67" s="171" t="s">
        <v>8</v>
      </c>
      <c r="M67" s="14"/>
      <c r="N67"/>
      <c r="O67"/>
      <c r="P67"/>
      <c r="Q67"/>
      <c r="R67" s="14"/>
      <c r="S67" s="14"/>
      <c r="T67" s="14"/>
    </row>
    <row r="68" spans="1:23" s="17" customFormat="1">
      <c r="B68" s="117" t="s">
        <v>398</v>
      </c>
      <c r="C68" s="118">
        <v>1</v>
      </c>
      <c r="D68" s="119" t="s">
        <v>394</v>
      </c>
      <c r="E68" s="120">
        <f>E56</f>
        <v>5.2</v>
      </c>
      <c r="F68" s="123" t="s">
        <v>54</v>
      </c>
      <c r="G68" s="120">
        <v>0.3</v>
      </c>
      <c r="H68" s="124" t="s">
        <v>54</v>
      </c>
      <c r="I68" s="120"/>
      <c r="J68" s="172"/>
      <c r="K68" s="173">
        <f t="shared" si="1"/>
        <v>1.56</v>
      </c>
      <c r="L68" s="171" t="s">
        <v>8</v>
      </c>
      <c r="N68"/>
      <c r="O68"/>
      <c r="P68"/>
      <c r="Q68"/>
    </row>
    <row r="69" spans="1:23" s="2" customFormat="1">
      <c r="A69" s="14"/>
      <c r="B69" s="117" t="s">
        <v>399</v>
      </c>
      <c r="C69" s="118">
        <v>1</v>
      </c>
      <c r="D69" s="119" t="s">
        <v>394</v>
      </c>
      <c r="E69" s="120">
        <f>E57</f>
        <v>5.2</v>
      </c>
      <c r="F69" s="123" t="s">
        <v>54</v>
      </c>
      <c r="G69" s="120">
        <v>0.3</v>
      </c>
      <c r="H69" s="124" t="s">
        <v>54</v>
      </c>
      <c r="I69" s="120"/>
      <c r="J69" s="172"/>
      <c r="K69" s="173">
        <f t="shared" si="1"/>
        <v>1.56</v>
      </c>
      <c r="L69" s="171" t="s">
        <v>8</v>
      </c>
      <c r="M69" s="14"/>
      <c r="N69"/>
      <c r="O69"/>
      <c r="P69"/>
      <c r="Q69"/>
      <c r="R69" s="14"/>
      <c r="S69" s="14"/>
      <c r="T69" s="14"/>
    </row>
    <row r="70" spans="1:23" s="22" customFormat="1" ht="3.05" customHeight="1">
      <c r="A70" s="15"/>
      <c r="B70" s="104"/>
      <c r="C70" s="105"/>
      <c r="D70" s="105"/>
      <c r="E70" s="106"/>
      <c r="F70" s="107"/>
      <c r="G70" s="108"/>
      <c r="H70" s="109"/>
      <c r="I70" s="108"/>
      <c r="J70" s="107"/>
      <c r="K70" s="108"/>
      <c r="L70" s="168"/>
      <c r="N70"/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:23" s="20" customFormat="1" ht="10" customHeight="1">
      <c r="A71" s="15"/>
      <c r="B71" s="46"/>
      <c r="C71" s="46"/>
      <c r="D71" s="46"/>
      <c r="E71" s="125"/>
      <c r="F71" s="47"/>
      <c r="G71" s="48" t="s">
        <v>403</v>
      </c>
      <c r="H71" s="48"/>
      <c r="I71" s="46"/>
      <c r="J71" s="137"/>
      <c r="K71" s="175">
        <f>SUM(K64:K70)</f>
        <v>7.1000000000000014</v>
      </c>
      <c r="L71" s="176" t="s">
        <v>8</v>
      </c>
      <c r="M71" s="99"/>
      <c r="N71"/>
    </row>
    <row r="72" spans="1:23" s="20" customFormat="1" ht="3.05" customHeight="1">
      <c r="A72" s="15"/>
      <c r="B72" s="126"/>
      <c r="C72" s="127"/>
      <c r="D72" s="127"/>
      <c r="E72" s="128"/>
      <c r="F72" s="129"/>
      <c r="G72" s="130"/>
      <c r="H72" s="131"/>
      <c r="I72" s="131"/>
      <c r="J72" s="129"/>
      <c r="K72" s="131"/>
      <c r="L72" s="177"/>
      <c r="M72" s="99"/>
      <c r="N72"/>
    </row>
    <row r="73" spans="1:23" s="1" customFormat="1">
      <c r="A73" s="15"/>
      <c r="B73" s="46" t="s">
        <v>404</v>
      </c>
      <c r="C73" s="46" t="s">
        <v>45</v>
      </c>
      <c r="D73" s="46"/>
      <c r="E73" s="46"/>
      <c r="F73" s="47"/>
      <c r="G73" s="48"/>
      <c r="H73" s="48"/>
      <c r="I73" s="46"/>
      <c r="J73" s="137"/>
      <c r="K73" s="46"/>
      <c r="L73" s="46"/>
      <c r="N73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20" customFormat="1" ht="4.45" customHeight="1">
      <c r="A74" s="99"/>
      <c r="B74" s="104"/>
      <c r="C74" s="105"/>
      <c r="D74" s="105"/>
      <c r="E74" s="106"/>
      <c r="F74" s="107"/>
      <c r="G74" s="108"/>
      <c r="H74" s="109"/>
      <c r="I74" s="108"/>
      <c r="J74" s="107"/>
      <c r="K74" s="108"/>
      <c r="L74" s="168"/>
      <c r="M74" s="99"/>
      <c r="N74"/>
      <c r="O74" s="167"/>
      <c r="P74" s="167"/>
      <c r="Q74" s="167"/>
      <c r="R74" s="99"/>
      <c r="S74" s="99"/>
      <c r="T74" s="99"/>
    </row>
    <row r="75" spans="1:23" s="1" customFormat="1" ht="7.5" customHeight="1">
      <c r="A75" s="99"/>
      <c r="B75" s="110"/>
      <c r="C75" s="111" t="s">
        <v>390</v>
      </c>
      <c r="D75" s="112"/>
      <c r="E75" s="113"/>
      <c r="F75" s="114"/>
      <c r="G75" s="115"/>
      <c r="H75" s="116"/>
      <c r="I75" s="115"/>
      <c r="J75" s="169"/>
      <c r="K75" s="115" t="s">
        <v>392</v>
      </c>
      <c r="L75" s="170"/>
      <c r="N75"/>
    </row>
    <row r="76" spans="1:23" s="20" customFormat="1" ht="10" customHeight="1">
      <c r="A76" s="15"/>
      <c r="B76" s="178" t="s">
        <v>389</v>
      </c>
      <c r="C76" s="179"/>
      <c r="D76" s="179"/>
      <c r="E76" s="180"/>
      <c r="F76" s="181"/>
      <c r="G76" s="180"/>
      <c r="H76" s="182"/>
      <c r="I76" s="180"/>
      <c r="J76" s="246"/>
      <c r="K76" s="247">
        <f>K59</f>
        <v>2.09</v>
      </c>
      <c r="L76" s="248" t="s">
        <v>42</v>
      </c>
      <c r="M76" s="99"/>
      <c r="N76"/>
    </row>
    <row r="77" spans="1:23" s="1" customFormat="1" ht="3.05" customHeight="1">
      <c r="A77" s="15"/>
      <c r="B77" s="183"/>
      <c r="C77" s="105"/>
      <c r="D77" s="105"/>
      <c r="E77" s="106"/>
      <c r="F77" s="107"/>
      <c r="G77" s="108"/>
      <c r="H77" s="109"/>
      <c r="I77" s="108"/>
      <c r="J77" s="107"/>
      <c r="K77" s="108"/>
      <c r="L77" s="249"/>
      <c r="N77"/>
    </row>
    <row r="78" spans="1:23" s="1" customFormat="1" ht="11.05" customHeight="1">
      <c r="A78" s="15"/>
      <c r="B78" s="184"/>
      <c r="C78" s="185" t="s">
        <v>389</v>
      </c>
      <c r="D78" s="186"/>
      <c r="E78" s="187" t="s">
        <v>405</v>
      </c>
      <c r="F78" s="188"/>
      <c r="G78" s="189"/>
      <c r="H78" s="190"/>
      <c r="I78" s="189"/>
      <c r="J78" s="250"/>
      <c r="K78" s="189" t="s">
        <v>392</v>
      </c>
      <c r="L78" s="251"/>
      <c r="N78"/>
    </row>
    <row r="79" spans="1:23" s="1" customFormat="1" ht="11.05" customHeight="1">
      <c r="A79" s="15"/>
      <c r="B79" s="178" t="s">
        <v>406</v>
      </c>
      <c r="C79" s="180">
        <f>K76</f>
        <v>2.09</v>
      </c>
      <c r="D79" s="191" t="s">
        <v>42</v>
      </c>
      <c r="E79" s="180">
        <v>1.8</v>
      </c>
      <c r="F79" s="181" t="s">
        <v>42</v>
      </c>
      <c r="G79" s="180"/>
      <c r="H79" s="182"/>
      <c r="I79" s="180"/>
      <c r="J79" s="246"/>
      <c r="K79" s="247">
        <f>C79-E79</f>
        <v>0.28999999999999981</v>
      </c>
      <c r="L79" s="248" t="s">
        <v>42</v>
      </c>
      <c r="N79"/>
    </row>
    <row r="80" spans="1:23" s="1" customFormat="1" ht="2.35" customHeight="1">
      <c r="A80" s="15"/>
      <c r="B80" s="183"/>
      <c r="C80" s="105"/>
      <c r="D80" s="105"/>
      <c r="E80" s="106"/>
      <c r="F80" s="107"/>
      <c r="G80" s="108"/>
      <c r="H80" s="109"/>
      <c r="I80" s="108"/>
      <c r="J80" s="107"/>
      <c r="K80" s="108"/>
      <c r="L80" s="249"/>
      <c r="N80"/>
    </row>
    <row r="81" spans="1:23" s="1" customFormat="1" ht="11.05" customHeight="1">
      <c r="A81" s="15"/>
      <c r="B81" s="178" t="s">
        <v>407</v>
      </c>
      <c r="C81" s="179"/>
      <c r="D81" s="179"/>
      <c r="E81" s="180"/>
      <c r="F81" s="181"/>
      <c r="G81" s="180"/>
      <c r="H81" s="182"/>
      <c r="I81" s="180"/>
      <c r="J81" s="246"/>
      <c r="K81" s="247">
        <f>TRUNC((K79*1.3),2)</f>
        <v>0.37</v>
      </c>
      <c r="L81" s="248" t="s">
        <v>42</v>
      </c>
      <c r="N81"/>
    </row>
    <row r="82" spans="1:23" s="1" customFormat="1" ht="3.05" customHeight="1">
      <c r="A82" s="15"/>
      <c r="B82" s="183"/>
      <c r="C82" s="105"/>
      <c r="D82" s="105"/>
      <c r="E82" s="106"/>
      <c r="F82" s="107"/>
      <c r="G82" s="108"/>
      <c r="H82" s="109"/>
      <c r="I82" s="108"/>
      <c r="J82" s="107"/>
      <c r="K82" s="108"/>
      <c r="L82" s="249"/>
      <c r="N82"/>
    </row>
    <row r="83" spans="1:23" s="1" customFormat="1" ht="11.05" customHeight="1">
      <c r="A83" s="15"/>
      <c r="B83" s="46"/>
      <c r="C83" s="46"/>
      <c r="D83" s="46"/>
      <c r="E83" s="125"/>
      <c r="F83" s="47"/>
      <c r="G83" s="48" t="s">
        <v>408</v>
      </c>
      <c r="H83" s="48"/>
      <c r="I83" s="46"/>
      <c r="J83" s="137"/>
      <c r="K83" s="175">
        <f>SUM(K80:K82)</f>
        <v>0.37</v>
      </c>
      <c r="L83" s="176" t="s">
        <v>42</v>
      </c>
      <c r="N83"/>
    </row>
    <row r="84" spans="1:23" s="1" customFormat="1" ht="3.75" customHeight="1">
      <c r="A84" s="15"/>
      <c r="B84" s="126"/>
      <c r="C84" s="127"/>
      <c r="D84" s="127"/>
      <c r="E84" s="128"/>
      <c r="F84" s="129"/>
      <c r="G84" s="130"/>
      <c r="H84" s="131"/>
      <c r="I84" s="131"/>
      <c r="J84" s="129"/>
      <c r="K84" s="131"/>
      <c r="L84" s="177"/>
      <c r="N84"/>
    </row>
    <row r="85" spans="1:23" s="2" customFormat="1">
      <c r="A85" s="15"/>
      <c r="B85" s="46" t="s">
        <v>409</v>
      </c>
      <c r="C85" s="46"/>
      <c r="D85" s="46"/>
      <c r="E85" s="46"/>
      <c r="F85" s="47"/>
      <c r="G85" s="48"/>
      <c r="H85" s="48"/>
      <c r="I85" s="46"/>
      <c r="J85" s="137"/>
      <c r="K85" s="46"/>
      <c r="L85" s="46"/>
      <c r="M85" s="14"/>
      <c r="N85"/>
      <c r="O85"/>
      <c r="P85"/>
      <c r="Q85"/>
      <c r="R85" s="14"/>
      <c r="S85" s="14"/>
      <c r="T85" s="14"/>
    </row>
    <row r="86" spans="1:23" s="1" customFormat="1" ht="3.05" customHeight="1">
      <c r="A86" s="15"/>
      <c r="B86" s="100"/>
      <c r="C86" s="101"/>
      <c r="D86" s="101"/>
      <c r="E86" s="102"/>
      <c r="F86" s="51"/>
      <c r="G86" s="103"/>
      <c r="H86" s="53"/>
      <c r="I86" s="166"/>
      <c r="J86" s="51"/>
      <c r="K86" s="166"/>
      <c r="L86" s="51"/>
      <c r="N86"/>
    </row>
    <row r="87" spans="1:23" s="22" customFormat="1">
      <c r="A87" s="15"/>
      <c r="B87" s="192" t="s">
        <v>410</v>
      </c>
      <c r="C87" s="46"/>
      <c r="D87" s="46"/>
      <c r="E87" s="46"/>
      <c r="F87" s="47"/>
      <c r="G87" s="48"/>
      <c r="H87" s="48"/>
      <c r="I87" s="46"/>
      <c r="J87" s="137"/>
      <c r="K87" s="46"/>
      <c r="L87" s="46"/>
      <c r="N87"/>
      <c r="O87" s="245"/>
      <c r="P87" s="245"/>
      <c r="Q87" s="245"/>
      <c r="R87" s="245"/>
      <c r="S87" s="245"/>
      <c r="T87" s="245"/>
      <c r="U87" s="245"/>
      <c r="V87" s="245"/>
      <c r="W87" s="245"/>
    </row>
    <row r="88" spans="1:23" s="20" customFormat="1" ht="4.45" customHeight="1">
      <c r="A88" s="99"/>
      <c r="B88" s="104"/>
      <c r="C88" s="105"/>
      <c r="D88" s="105"/>
      <c r="E88" s="106"/>
      <c r="F88" s="107"/>
      <c r="G88" s="108"/>
      <c r="H88" s="109"/>
      <c r="I88" s="108"/>
      <c r="J88" s="107"/>
      <c r="K88" s="108"/>
      <c r="L88" s="168"/>
      <c r="M88" s="99"/>
      <c r="N88"/>
      <c r="O88" s="167"/>
      <c r="P88" s="167"/>
      <c r="Q88" s="167"/>
      <c r="R88" s="99"/>
      <c r="S88" s="99"/>
      <c r="T88" s="99"/>
    </row>
    <row r="89" spans="1:23" s="1" customFormat="1" ht="7.5" customHeight="1">
      <c r="A89" s="99"/>
      <c r="B89" s="110"/>
      <c r="C89" s="111"/>
      <c r="D89" s="112"/>
      <c r="E89" s="113" t="s">
        <v>373</v>
      </c>
      <c r="F89" s="114"/>
      <c r="G89" s="115" t="s">
        <v>411</v>
      </c>
      <c r="H89" s="116"/>
      <c r="I89" s="115"/>
      <c r="J89" s="169"/>
      <c r="K89" s="115" t="s">
        <v>377</v>
      </c>
      <c r="L89" s="170"/>
      <c r="N89"/>
    </row>
    <row r="90" spans="1:23" s="22" customFormat="1">
      <c r="A90" s="193"/>
      <c r="B90" s="194" t="s">
        <v>412</v>
      </c>
      <c r="C90" s="68"/>
      <c r="D90" s="195"/>
      <c r="E90" s="68">
        <v>6</v>
      </c>
      <c r="F90" s="196" t="s">
        <v>374</v>
      </c>
      <c r="G90" s="197">
        <v>4</v>
      </c>
      <c r="H90" s="198" t="s">
        <v>54</v>
      </c>
      <c r="I90" s="252"/>
      <c r="J90" s="253"/>
      <c r="K90" s="68">
        <f>TRUNC((E90*G90),2)</f>
        <v>24</v>
      </c>
      <c r="L90" s="254" t="s">
        <v>54</v>
      </c>
      <c r="N90"/>
      <c r="O90" s="245"/>
      <c r="P90" s="245"/>
      <c r="Q90" s="245"/>
      <c r="R90" s="245"/>
      <c r="S90" s="245"/>
      <c r="T90" s="245"/>
      <c r="U90" s="245"/>
      <c r="V90" s="245"/>
      <c r="W90" s="245"/>
    </row>
    <row r="91" spans="1:23" s="20" customFormat="1" ht="3.05" customHeight="1">
      <c r="A91" s="99"/>
      <c r="B91" s="183"/>
      <c r="C91" s="105"/>
      <c r="D91" s="105"/>
      <c r="E91" s="106"/>
      <c r="F91" s="107"/>
      <c r="G91" s="108"/>
      <c r="H91" s="109"/>
      <c r="I91" s="108"/>
      <c r="J91" s="107"/>
      <c r="K91" s="108"/>
      <c r="L91" s="249"/>
      <c r="M91" s="99"/>
      <c r="N91"/>
    </row>
    <row r="92" spans="1:23" s="1" customFormat="1">
      <c r="A92" s="15"/>
      <c r="B92" s="46"/>
      <c r="C92" s="46"/>
      <c r="D92" s="46"/>
      <c r="E92" s="125"/>
      <c r="F92" s="47"/>
      <c r="G92" s="48" t="s">
        <v>413</v>
      </c>
      <c r="H92" s="48"/>
      <c r="I92" s="46"/>
      <c r="J92" s="137"/>
      <c r="K92" s="175">
        <f>SUM(K90:K91)</f>
        <v>24</v>
      </c>
      <c r="L92" s="176" t="s">
        <v>54</v>
      </c>
      <c r="N92"/>
    </row>
    <row r="93" spans="1:23" customFormat="1" ht="5.2" customHeight="1">
      <c r="A93" s="15"/>
      <c r="B93" s="199"/>
      <c r="C93" s="200"/>
      <c r="D93" s="200"/>
      <c r="E93" s="201"/>
      <c r="F93" s="202"/>
      <c r="G93" s="203"/>
      <c r="H93" s="204"/>
      <c r="I93" s="203"/>
      <c r="J93" s="202"/>
      <c r="K93" s="201"/>
      <c r="L93" s="255"/>
    </row>
    <row r="94" spans="1:23" s="20" customFormat="1" ht="10" customHeight="1">
      <c r="A94" s="99"/>
      <c r="B94" s="46" t="s">
        <v>409</v>
      </c>
      <c r="C94" s="46"/>
      <c r="D94" s="46"/>
      <c r="E94" s="46"/>
      <c r="F94" s="47"/>
      <c r="G94" s="48"/>
      <c r="H94" s="48"/>
      <c r="I94" s="46"/>
      <c r="J94" s="137"/>
      <c r="K94" s="46"/>
      <c r="L94" s="46"/>
      <c r="M94" s="99"/>
      <c r="N94"/>
      <c r="O94"/>
      <c r="P94"/>
      <c r="Q94"/>
      <c r="R94"/>
      <c r="S94"/>
    </row>
    <row r="95" spans="1:23" customFormat="1" ht="5.2" customHeight="1">
      <c r="A95" s="15"/>
      <c r="B95" s="199"/>
      <c r="C95" s="200"/>
      <c r="D95" s="200"/>
      <c r="E95" s="201"/>
      <c r="F95" s="202"/>
      <c r="G95" s="203"/>
      <c r="H95" s="204"/>
      <c r="I95" s="203"/>
      <c r="J95" s="202"/>
      <c r="K95" s="201"/>
      <c r="L95" s="255"/>
    </row>
    <row r="96" spans="1:23" s="22" customFormat="1">
      <c r="A96" s="99"/>
      <c r="B96" s="205" t="s">
        <v>409</v>
      </c>
      <c r="C96" s="206"/>
      <c r="D96" s="206"/>
      <c r="E96" s="207"/>
      <c r="F96" s="208"/>
      <c r="G96" s="209"/>
      <c r="H96" s="210"/>
      <c r="I96" s="256"/>
      <c r="J96" s="208"/>
      <c r="K96" s="256"/>
      <c r="L96" s="257"/>
      <c r="N96"/>
      <c r="O96" s="245"/>
      <c r="P96" s="245"/>
      <c r="Q96" s="245"/>
      <c r="R96" s="245"/>
      <c r="S96" s="245"/>
      <c r="T96" s="245"/>
      <c r="U96" s="245"/>
      <c r="V96" s="245"/>
      <c r="W96" s="245"/>
    </row>
    <row r="97" spans="1:23" s="20" customFormat="1">
      <c r="A97" s="99"/>
      <c r="B97" s="211" t="s">
        <v>414</v>
      </c>
      <c r="C97" s="212"/>
      <c r="D97" s="212"/>
      <c r="E97" s="213">
        <v>24.21</v>
      </c>
      <c r="F97" s="214" t="s">
        <v>8</v>
      </c>
      <c r="G97" s="215"/>
      <c r="H97" s="216"/>
      <c r="I97" s="258"/>
      <c r="J97" s="259" t="s">
        <v>415</v>
      </c>
      <c r="K97" s="260">
        <f>E97</f>
        <v>24.21</v>
      </c>
      <c r="L97" s="261" t="s">
        <v>8</v>
      </c>
      <c r="M97" s="99"/>
      <c r="N97"/>
    </row>
    <row r="98" spans="1:23" s="20" customFormat="1">
      <c r="A98" s="99"/>
      <c r="B98" s="211" t="s">
        <v>416</v>
      </c>
      <c r="C98" s="212"/>
      <c r="D98" s="212"/>
      <c r="E98" s="213">
        <v>65.2</v>
      </c>
      <c r="F98" s="214" t="s">
        <v>75</v>
      </c>
      <c r="G98" s="215"/>
      <c r="H98" s="217"/>
      <c r="I98" s="258"/>
      <c r="J98" s="259" t="s">
        <v>415</v>
      </c>
      <c r="K98" s="260">
        <f t="shared" ref="K98:K101" si="2">E98</f>
        <v>65.2</v>
      </c>
      <c r="L98" s="261" t="s">
        <v>75</v>
      </c>
      <c r="M98" s="99"/>
      <c r="N98"/>
    </row>
    <row r="99" spans="1:23" s="20" customFormat="1">
      <c r="A99" s="99"/>
      <c r="B99" s="211" t="s">
        <v>417</v>
      </c>
      <c r="C99" s="212"/>
      <c r="D99" s="212"/>
      <c r="E99" s="213">
        <v>34</v>
      </c>
      <c r="F99" s="214" t="s">
        <v>75</v>
      </c>
      <c r="G99" s="215"/>
      <c r="H99" s="217"/>
      <c r="I99" s="258"/>
      <c r="J99" s="259" t="s">
        <v>415</v>
      </c>
      <c r="K99" s="260">
        <f t="shared" si="2"/>
        <v>34</v>
      </c>
      <c r="L99" s="261" t="s">
        <v>75</v>
      </c>
      <c r="M99" s="99"/>
      <c r="N99"/>
    </row>
    <row r="100" spans="1:23" s="21" customFormat="1">
      <c r="A100" s="218"/>
      <c r="B100" s="211" t="s">
        <v>418</v>
      </c>
      <c r="C100" s="212"/>
      <c r="D100" s="212"/>
      <c r="E100" s="213">
        <v>1.88</v>
      </c>
      <c r="F100" s="214" t="s">
        <v>42</v>
      </c>
      <c r="G100" s="215"/>
      <c r="H100" s="217"/>
      <c r="I100" s="258"/>
      <c r="J100" s="259" t="s">
        <v>415</v>
      </c>
      <c r="K100" s="260">
        <f t="shared" si="2"/>
        <v>1.88</v>
      </c>
      <c r="L100" s="261" t="s">
        <v>42</v>
      </c>
      <c r="N100"/>
      <c r="O100" s="174"/>
      <c r="P100" s="174"/>
      <c r="Q100" s="174"/>
      <c r="R100" s="174"/>
      <c r="S100" s="174"/>
      <c r="T100" s="174"/>
      <c r="U100" s="174"/>
      <c r="V100" s="174"/>
      <c r="W100" s="174"/>
    </row>
    <row r="101" spans="1:23" s="20" customFormat="1">
      <c r="A101" s="99"/>
      <c r="B101" s="219" t="s">
        <v>419</v>
      </c>
      <c r="C101" s="220"/>
      <c r="D101" s="220"/>
      <c r="E101" s="221">
        <v>24.21</v>
      </c>
      <c r="F101" s="222" t="s">
        <v>8</v>
      </c>
      <c r="G101" s="223"/>
      <c r="H101" s="224"/>
      <c r="I101" s="262"/>
      <c r="J101" s="263" t="s">
        <v>415</v>
      </c>
      <c r="K101" s="264">
        <f t="shared" si="2"/>
        <v>24.21</v>
      </c>
      <c r="L101" s="265" t="s">
        <v>8</v>
      </c>
      <c r="M101" s="99"/>
      <c r="N101"/>
    </row>
    <row r="102" spans="1:23" s="1" customFormat="1" ht="6.8" customHeight="1">
      <c r="A102" s="15"/>
      <c r="B102" s="199"/>
      <c r="C102" s="200"/>
      <c r="D102" s="200"/>
      <c r="E102" s="201"/>
      <c r="F102" s="202"/>
      <c r="G102" s="203"/>
      <c r="H102" s="204"/>
      <c r="I102" s="203"/>
      <c r="J102" s="202"/>
      <c r="K102" s="201"/>
      <c r="L102" s="255"/>
      <c r="N102"/>
    </row>
    <row r="103" spans="1:23" s="22" customFormat="1" ht="13.55" customHeight="1">
      <c r="A103" s="193"/>
      <c r="B103" s="225" t="s">
        <v>420</v>
      </c>
      <c r="C103" s="226"/>
      <c r="D103" s="226"/>
      <c r="E103" s="227"/>
      <c r="F103" s="228"/>
      <c r="G103" s="229"/>
      <c r="H103" s="230"/>
      <c r="I103" s="266"/>
      <c r="J103" s="228"/>
      <c r="K103" s="266"/>
      <c r="L103" s="267"/>
      <c r="N103"/>
      <c r="O103"/>
      <c r="P103"/>
      <c r="Q103"/>
      <c r="R103"/>
      <c r="S103"/>
      <c r="T103" s="245"/>
      <c r="U103" s="245"/>
      <c r="V103" s="245"/>
      <c r="W103" s="245"/>
    </row>
    <row r="104" spans="1:23" s="20" customFormat="1" ht="11.4" customHeight="1">
      <c r="A104" s="99"/>
      <c r="B104" s="231" t="s">
        <v>389</v>
      </c>
      <c r="C104" s="232"/>
      <c r="D104" s="232"/>
      <c r="E104" s="233"/>
      <c r="F104" s="234"/>
      <c r="G104" s="215"/>
      <c r="H104" s="216"/>
      <c r="I104" s="268"/>
      <c r="J104" s="269" t="s">
        <v>415</v>
      </c>
      <c r="K104" s="270">
        <f>K59</f>
        <v>2.09</v>
      </c>
      <c r="L104" s="271" t="s">
        <v>42</v>
      </c>
      <c r="M104" s="99"/>
      <c r="N104"/>
      <c r="O104"/>
      <c r="P104"/>
      <c r="Q104"/>
      <c r="R104"/>
      <c r="S104"/>
    </row>
    <row r="105" spans="1:23" s="1" customFormat="1">
      <c r="A105" s="15"/>
      <c r="B105" s="231" t="s">
        <v>401</v>
      </c>
      <c r="C105" s="232"/>
      <c r="D105" s="232"/>
      <c r="E105" s="233"/>
      <c r="F105" s="234"/>
      <c r="G105" s="215"/>
      <c r="H105" s="217"/>
      <c r="I105" s="268"/>
      <c r="J105" s="269" t="s">
        <v>415</v>
      </c>
      <c r="K105" s="270">
        <f>K71</f>
        <v>7.1000000000000014</v>
      </c>
      <c r="L105" s="271" t="s">
        <v>8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s="22" customFormat="1">
      <c r="A106" s="193"/>
      <c r="B106" s="231" t="s">
        <v>421</v>
      </c>
      <c r="C106" s="232"/>
      <c r="D106" s="232"/>
      <c r="E106" s="233"/>
      <c r="F106" s="234"/>
      <c r="G106" s="215"/>
      <c r="H106" s="217"/>
      <c r="I106" s="268"/>
      <c r="J106" s="269" t="s">
        <v>415</v>
      </c>
      <c r="K106" s="270">
        <f>K83</f>
        <v>0.37</v>
      </c>
      <c r="L106" s="271" t="s">
        <v>42</v>
      </c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</row>
    <row r="107" spans="1:23" s="20" customFormat="1" ht="11.4" customHeight="1">
      <c r="A107" s="99"/>
      <c r="B107" s="231" t="s">
        <v>414</v>
      </c>
      <c r="C107" s="232"/>
      <c r="D107" s="232"/>
      <c r="E107" s="233"/>
      <c r="F107" s="234"/>
      <c r="G107" s="215"/>
      <c r="H107" s="216"/>
      <c r="I107" s="268"/>
      <c r="J107" s="269" t="s">
        <v>415</v>
      </c>
      <c r="K107" s="270">
        <v>24.21</v>
      </c>
      <c r="L107" s="271" t="s">
        <v>8</v>
      </c>
      <c r="M107" s="99"/>
    </row>
    <row r="108" spans="1:23" s="20" customFormat="1" ht="13.55" customHeight="1">
      <c r="A108" s="99"/>
      <c r="B108" s="231" t="s">
        <v>416</v>
      </c>
      <c r="C108" s="232"/>
      <c r="D108" s="232"/>
      <c r="E108" s="233"/>
      <c r="F108" s="234"/>
      <c r="G108" s="215"/>
      <c r="H108" s="217"/>
      <c r="I108" s="268"/>
      <c r="J108" s="269" t="s">
        <v>415</v>
      </c>
      <c r="K108" s="270">
        <v>65.2</v>
      </c>
      <c r="L108" s="271" t="s">
        <v>75</v>
      </c>
      <c r="M108" s="99"/>
    </row>
    <row r="109" spans="1:23" s="1" customFormat="1" ht="14.8" customHeight="1">
      <c r="A109" s="15"/>
      <c r="B109" s="231" t="s">
        <v>417</v>
      </c>
      <c r="C109" s="232"/>
      <c r="D109" s="232"/>
      <c r="E109" s="233"/>
      <c r="F109" s="234"/>
      <c r="G109" s="215"/>
      <c r="H109" s="217"/>
      <c r="I109" s="268"/>
      <c r="J109" s="269" t="s">
        <v>415</v>
      </c>
      <c r="K109" s="270">
        <v>34</v>
      </c>
      <c r="L109" s="271" t="s">
        <v>75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s="21" customFormat="1" ht="14.8" customHeight="1">
      <c r="A110" s="218"/>
      <c r="B110" s="231" t="s">
        <v>418</v>
      </c>
      <c r="C110" s="232"/>
      <c r="D110" s="232"/>
      <c r="E110" s="233"/>
      <c r="F110" s="234"/>
      <c r="G110" s="215"/>
      <c r="H110" s="217"/>
      <c r="I110" s="268"/>
      <c r="J110" s="269" t="s">
        <v>415</v>
      </c>
      <c r="K110" s="270">
        <v>1.88</v>
      </c>
      <c r="L110" s="271" t="s">
        <v>42</v>
      </c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</row>
    <row r="111" spans="1:23" s="20" customFormat="1" ht="12.15">
      <c r="A111" s="99"/>
      <c r="B111" s="235" t="s">
        <v>419</v>
      </c>
      <c r="C111" s="236"/>
      <c r="D111" s="236"/>
      <c r="E111" s="237"/>
      <c r="F111" s="238"/>
      <c r="G111" s="223"/>
      <c r="H111" s="224"/>
      <c r="I111" s="272"/>
      <c r="J111" s="273" t="s">
        <v>415</v>
      </c>
      <c r="K111" s="274">
        <v>24.21</v>
      </c>
      <c r="L111" s="275" t="s">
        <v>8</v>
      </c>
      <c r="M111" s="99"/>
    </row>
    <row r="112" spans="1:23" s="22" customFormat="1" ht="6.95" customHeight="1">
      <c r="A112" s="193"/>
      <c r="B112" s="239"/>
      <c r="C112" s="239"/>
      <c r="D112" s="239"/>
      <c r="E112" s="240"/>
      <c r="F112" s="51"/>
      <c r="G112" s="241"/>
      <c r="H112" s="109"/>
      <c r="I112" s="276"/>
      <c r="J112" s="277"/>
      <c r="K112" s="103"/>
      <c r="L112" s="107"/>
      <c r="N112"/>
      <c r="O112"/>
      <c r="P112"/>
      <c r="Q112"/>
      <c r="R112"/>
      <c r="S112"/>
      <c r="T112" s="245"/>
      <c r="U112" s="245"/>
      <c r="V112" s="245"/>
      <c r="W112" s="245"/>
    </row>
    <row r="113" spans="1:20" s="20" customFormat="1" ht="10" customHeight="1">
      <c r="A113" s="99"/>
      <c r="B113" s="46" t="s">
        <v>422</v>
      </c>
      <c r="C113" s="46"/>
      <c r="D113" s="46"/>
      <c r="E113" s="46"/>
      <c r="F113" s="47"/>
      <c r="G113" s="48"/>
      <c r="H113" s="48"/>
      <c r="I113" s="46"/>
      <c r="J113" s="137"/>
      <c r="K113" s="46"/>
      <c r="L113" s="46"/>
      <c r="M113" s="99"/>
      <c r="N113"/>
      <c r="O113"/>
      <c r="P113"/>
      <c r="Q113"/>
      <c r="R113"/>
      <c r="S113"/>
    </row>
    <row r="114" spans="1:20" customFormat="1" ht="5.2" customHeight="1">
      <c r="A114" s="15"/>
      <c r="B114" s="199"/>
      <c r="C114" s="200"/>
      <c r="D114" s="200"/>
      <c r="E114" s="201"/>
      <c r="F114" s="202"/>
      <c r="G114" s="203"/>
      <c r="H114" s="204"/>
      <c r="I114" s="203"/>
      <c r="J114" s="202"/>
      <c r="K114" s="201"/>
      <c r="L114" s="255"/>
    </row>
    <row r="115" spans="1:20" customFormat="1">
      <c r="A115" s="15"/>
      <c r="B115" s="225" t="s">
        <v>423</v>
      </c>
      <c r="C115" s="226"/>
      <c r="D115" s="226"/>
      <c r="E115" s="227"/>
      <c r="F115" s="228"/>
      <c r="G115" s="229"/>
      <c r="H115" s="230"/>
      <c r="I115" s="266"/>
      <c r="J115" s="228"/>
      <c r="K115" s="266"/>
      <c r="L115" s="267"/>
    </row>
    <row r="116" spans="1:20" customFormat="1">
      <c r="A116" s="15"/>
      <c r="B116" s="231" t="s">
        <v>414</v>
      </c>
      <c r="C116" s="232"/>
      <c r="D116" s="232"/>
      <c r="E116" s="233"/>
      <c r="F116" s="234"/>
      <c r="G116" s="215"/>
      <c r="H116" s="216"/>
      <c r="I116" s="268"/>
      <c r="J116" s="269" t="s">
        <v>415</v>
      </c>
      <c r="K116" s="270">
        <v>39.56</v>
      </c>
      <c r="L116" s="271" t="s">
        <v>8</v>
      </c>
    </row>
    <row r="117" spans="1:20" customFormat="1">
      <c r="A117" s="15"/>
      <c r="B117" s="231" t="s">
        <v>416</v>
      </c>
      <c r="C117" s="232"/>
      <c r="D117" s="232"/>
      <c r="E117" s="233"/>
      <c r="F117" s="234"/>
      <c r="G117" s="215"/>
      <c r="H117" s="217"/>
      <c r="I117" s="268"/>
      <c r="J117" s="269" t="s">
        <v>415</v>
      </c>
      <c r="K117" s="270">
        <v>143.80000000000001</v>
      </c>
      <c r="L117" s="271" t="s">
        <v>75</v>
      </c>
    </row>
    <row r="118" spans="1:20" customFormat="1">
      <c r="A118" s="15"/>
      <c r="B118" s="231" t="s">
        <v>417</v>
      </c>
      <c r="C118" s="232"/>
      <c r="D118" s="232"/>
      <c r="E118" s="233"/>
      <c r="F118" s="234"/>
      <c r="G118" s="215"/>
      <c r="H118" s="217"/>
      <c r="I118" s="268"/>
      <c r="J118" s="269" t="s">
        <v>415</v>
      </c>
      <c r="K118" s="270">
        <v>68.3</v>
      </c>
      <c r="L118" s="271" t="s">
        <v>75</v>
      </c>
    </row>
    <row r="119" spans="1:20" customFormat="1">
      <c r="A119" s="15"/>
      <c r="B119" s="235" t="s">
        <v>418</v>
      </c>
      <c r="C119" s="236"/>
      <c r="D119" s="236"/>
      <c r="E119" s="237"/>
      <c r="F119" s="238"/>
      <c r="G119" s="223"/>
      <c r="H119" s="224"/>
      <c r="I119" s="272"/>
      <c r="J119" s="273" t="s">
        <v>415</v>
      </c>
      <c r="K119" s="274">
        <v>1.95</v>
      </c>
      <c r="L119" s="275" t="s">
        <v>42</v>
      </c>
      <c r="M119" s="99"/>
    </row>
    <row r="120" spans="1:20" s="15" customFormat="1" ht="3.95" customHeight="1">
      <c r="B120" s="242"/>
      <c r="C120" s="243"/>
      <c r="D120" s="243"/>
      <c r="E120" s="166"/>
      <c r="F120" s="51"/>
      <c r="G120" s="244"/>
      <c r="H120" s="109"/>
      <c r="I120" s="166"/>
      <c r="J120" s="107"/>
      <c r="K120" s="166"/>
      <c r="L120" s="107"/>
      <c r="N120"/>
      <c r="O120"/>
      <c r="P120"/>
      <c r="Q120"/>
    </row>
    <row r="121" spans="1:20" s="17" customFormat="1" ht="5.2" customHeight="1">
      <c r="B121" s="49"/>
      <c r="C121" s="49"/>
      <c r="D121" s="49"/>
      <c r="E121" s="50"/>
      <c r="F121" s="51"/>
      <c r="G121" s="52"/>
      <c r="H121" s="53"/>
      <c r="I121" s="50"/>
      <c r="J121" s="138"/>
      <c r="K121" s="50"/>
      <c r="L121" s="50"/>
      <c r="N121"/>
      <c r="O121"/>
      <c r="P121"/>
      <c r="Q121"/>
    </row>
    <row r="122" spans="1:20" s="2" customFormat="1" ht="11.05" customHeight="1">
      <c r="A122" s="14"/>
      <c r="B122" s="46" t="s">
        <v>424</v>
      </c>
      <c r="C122" s="46"/>
      <c r="D122" s="46"/>
      <c r="E122" s="46" t="s">
        <v>425</v>
      </c>
      <c r="F122" s="47"/>
      <c r="G122" s="48"/>
      <c r="H122" s="48"/>
      <c r="I122" s="46"/>
      <c r="J122" s="137"/>
      <c r="K122" s="46"/>
      <c r="L122" s="46"/>
      <c r="M122" s="14"/>
      <c r="N122"/>
      <c r="O122"/>
      <c r="P122"/>
      <c r="Q122"/>
      <c r="R122" s="14"/>
      <c r="S122" s="14"/>
      <c r="T122" s="14"/>
    </row>
    <row r="123" spans="1:20" s="17" customFormat="1" ht="1.45" customHeight="1">
      <c r="B123" s="49"/>
      <c r="C123" s="49"/>
      <c r="D123" s="49"/>
      <c r="E123" s="50"/>
      <c r="F123" s="51"/>
      <c r="G123" s="52"/>
      <c r="H123" s="53"/>
      <c r="I123" s="50"/>
      <c r="J123" s="138"/>
      <c r="K123" s="50"/>
      <c r="L123" s="50"/>
      <c r="N123"/>
      <c r="O123"/>
      <c r="P123"/>
      <c r="Q123"/>
    </row>
    <row r="124" spans="1:20" s="18" customFormat="1" ht="8.75" customHeight="1">
      <c r="A124" s="57"/>
      <c r="B124" s="58"/>
      <c r="C124" s="59"/>
      <c r="D124" s="59"/>
      <c r="E124" s="60" t="s">
        <v>373</v>
      </c>
      <c r="F124" s="61" t="s">
        <v>374</v>
      </c>
      <c r="G124" s="62" t="s">
        <v>426</v>
      </c>
      <c r="H124" s="63" t="s">
        <v>374</v>
      </c>
      <c r="I124" s="62" t="s">
        <v>375</v>
      </c>
      <c r="J124" s="140" t="s">
        <v>374</v>
      </c>
      <c r="K124" s="62" t="s">
        <v>377</v>
      </c>
      <c r="L124" s="141"/>
      <c r="M124" s="57"/>
      <c r="N124"/>
      <c r="O124"/>
      <c r="R124" s="57"/>
      <c r="S124" s="57"/>
      <c r="T124" s="57"/>
    </row>
    <row r="125" spans="1:20" customFormat="1" ht="11.05" customHeight="1">
      <c r="A125" s="15"/>
      <c r="B125" s="64" t="s">
        <v>427</v>
      </c>
      <c r="C125" s="65"/>
      <c r="D125" s="65"/>
      <c r="E125" s="78">
        <v>0</v>
      </c>
      <c r="F125" s="79" t="s">
        <v>374</v>
      </c>
      <c r="G125" s="80">
        <v>0.8</v>
      </c>
      <c r="H125" s="81" t="s">
        <v>54</v>
      </c>
      <c r="I125" s="80">
        <v>0.9</v>
      </c>
      <c r="J125" s="150" t="s">
        <v>54</v>
      </c>
      <c r="K125" s="80">
        <f>TRUNC((G125*I125)*E125,2)</f>
        <v>0</v>
      </c>
      <c r="L125" s="151" t="s">
        <v>8</v>
      </c>
      <c r="M125" s="15"/>
      <c r="R125" s="15"/>
      <c r="S125" s="15"/>
      <c r="T125" s="15"/>
    </row>
    <row r="126" spans="1:20" customFormat="1" ht="11.05" customHeight="1">
      <c r="A126" s="15"/>
      <c r="B126" s="64" t="s">
        <v>428</v>
      </c>
      <c r="C126" s="65"/>
      <c r="D126" s="65"/>
      <c r="E126" s="78">
        <v>0</v>
      </c>
      <c r="F126" s="79" t="s">
        <v>374</v>
      </c>
      <c r="G126" s="80">
        <v>3.1</v>
      </c>
      <c r="H126" s="81" t="s">
        <v>54</v>
      </c>
      <c r="I126" s="80">
        <v>0.9</v>
      </c>
      <c r="J126" s="150" t="s">
        <v>54</v>
      </c>
      <c r="K126" s="80">
        <f>TRUNC((G126*I126)*E126,2)</f>
        <v>0</v>
      </c>
      <c r="L126" s="151" t="s">
        <v>8</v>
      </c>
      <c r="M126" s="15"/>
      <c r="R126" s="15"/>
      <c r="S126" s="15"/>
      <c r="T126" s="15"/>
    </row>
    <row r="127" spans="1:20" customFormat="1" ht="11.05" customHeight="1">
      <c r="A127" s="15"/>
      <c r="B127" s="64" t="s">
        <v>429</v>
      </c>
      <c r="C127" s="65"/>
      <c r="D127" s="65"/>
      <c r="E127" s="78">
        <v>1</v>
      </c>
      <c r="F127" s="79" t="s">
        <v>374</v>
      </c>
      <c r="G127" s="80">
        <v>2.2000000000000002</v>
      </c>
      <c r="H127" s="81" t="s">
        <v>54</v>
      </c>
      <c r="I127" s="80">
        <v>2.9</v>
      </c>
      <c r="J127" s="150" t="s">
        <v>54</v>
      </c>
      <c r="K127" s="80">
        <f>TRUNC((G127*I127)*E127,2)</f>
        <v>6.38</v>
      </c>
      <c r="L127" s="151" t="s">
        <v>8</v>
      </c>
      <c r="M127" s="15"/>
      <c r="R127" s="15"/>
      <c r="S127" s="15"/>
      <c r="T127" s="15"/>
    </row>
    <row r="128" spans="1:20" customFormat="1" ht="11.05" customHeight="1">
      <c r="A128" s="15"/>
      <c r="B128" s="64" t="s">
        <v>430</v>
      </c>
      <c r="C128" s="65"/>
      <c r="D128" s="65"/>
      <c r="E128" s="78">
        <v>1</v>
      </c>
      <c r="F128" s="79" t="s">
        <v>374</v>
      </c>
      <c r="G128" s="80">
        <v>8.1</v>
      </c>
      <c r="H128" s="81" t="s">
        <v>54</v>
      </c>
      <c r="I128" s="80">
        <v>1.5</v>
      </c>
      <c r="J128" s="150" t="s">
        <v>54</v>
      </c>
      <c r="K128" s="80">
        <f>TRUNC((G128*I128)*E128,2)</f>
        <v>12.15</v>
      </c>
      <c r="L128" s="151" t="s">
        <v>8</v>
      </c>
      <c r="M128" s="15"/>
      <c r="R128" s="15"/>
      <c r="S128" s="15"/>
      <c r="T128" s="15"/>
    </row>
    <row r="129" spans="1:20" s="17" customFormat="1" ht="1.45" customHeight="1">
      <c r="B129" s="49"/>
      <c r="C129" s="49"/>
      <c r="D129" s="49"/>
      <c r="E129" s="50"/>
      <c r="F129" s="51"/>
      <c r="G129" s="52"/>
      <c r="H129" s="53"/>
      <c r="I129" s="50"/>
      <c r="J129" s="138"/>
      <c r="K129" s="50"/>
      <c r="L129" s="50"/>
      <c r="N129"/>
      <c r="O129"/>
      <c r="P129"/>
      <c r="Q129"/>
    </row>
    <row r="130" spans="1:20" customFormat="1">
      <c r="A130" s="15"/>
      <c r="B130" s="70"/>
      <c r="C130" s="71"/>
      <c r="D130" s="71"/>
      <c r="E130" s="82" t="s">
        <v>25</v>
      </c>
      <c r="F130" s="83" t="str">
        <f>E122</f>
        <v>4.1.1</v>
      </c>
      <c r="G130" s="83"/>
      <c r="H130" s="84"/>
      <c r="I130" s="152"/>
      <c r="J130" s="153"/>
      <c r="K130" s="154">
        <f>SUM(K124:K129)</f>
        <v>18.53</v>
      </c>
      <c r="L130" s="155" t="s">
        <v>8</v>
      </c>
      <c r="M130" s="15"/>
      <c r="R130" s="15"/>
      <c r="S130" s="15"/>
      <c r="T130" s="15"/>
    </row>
    <row r="131" spans="1:20" s="17" customFormat="1" ht="6.25" customHeight="1">
      <c r="B131" s="49"/>
      <c r="C131" s="49"/>
      <c r="D131" s="49"/>
      <c r="E131" s="50"/>
      <c r="F131" s="51"/>
      <c r="G131" s="52"/>
      <c r="H131" s="53"/>
      <c r="I131" s="50"/>
      <c r="J131" s="138"/>
      <c r="K131" s="50"/>
      <c r="L131" s="50"/>
      <c r="N131"/>
      <c r="O131"/>
      <c r="P131"/>
      <c r="Q131"/>
    </row>
    <row r="132" spans="1:20" s="2" customFormat="1" ht="11.05" customHeight="1">
      <c r="A132" s="14"/>
      <c r="B132" s="46" t="s">
        <v>431</v>
      </c>
      <c r="C132" s="46"/>
      <c r="D132" s="46"/>
      <c r="E132" s="46" t="s">
        <v>432</v>
      </c>
      <c r="F132" s="47"/>
      <c r="G132" s="48"/>
      <c r="H132" s="48"/>
      <c r="I132" s="46"/>
      <c r="J132" s="137"/>
      <c r="K132" s="46"/>
      <c r="L132" s="46"/>
      <c r="M132" s="14"/>
      <c r="N132"/>
      <c r="O132"/>
      <c r="P132"/>
      <c r="Q132"/>
      <c r="R132" s="14"/>
      <c r="S132" s="14"/>
      <c r="T132" s="14"/>
    </row>
    <row r="133" spans="1:20" s="17" customFormat="1" ht="1.45" customHeight="1">
      <c r="B133" s="49"/>
      <c r="C133" s="49"/>
      <c r="D133" s="49"/>
      <c r="E133" s="50"/>
      <c r="F133" s="51"/>
      <c r="G133" s="52"/>
      <c r="H133" s="53"/>
      <c r="I133" s="50"/>
      <c r="J133" s="138"/>
      <c r="K133" s="50"/>
      <c r="L133" s="50"/>
      <c r="N133"/>
      <c r="O133"/>
      <c r="P133"/>
      <c r="Q133"/>
    </row>
    <row r="134" spans="1:20" s="18" customFormat="1" ht="8.75" customHeight="1">
      <c r="A134" s="57"/>
      <c r="B134" s="58"/>
      <c r="C134" s="59"/>
      <c r="D134" s="59"/>
      <c r="E134" s="60" t="s">
        <v>373</v>
      </c>
      <c r="F134" s="61" t="s">
        <v>374</v>
      </c>
      <c r="G134" s="62" t="s">
        <v>433</v>
      </c>
      <c r="H134" s="63" t="s">
        <v>374</v>
      </c>
      <c r="I134" s="62" t="s">
        <v>375</v>
      </c>
      <c r="J134" s="140" t="s">
        <v>374</v>
      </c>
      <c r="K134" s="62" t="s">
        <v>377</v>
      </c>
      <c r="L134" s="141"/>
      <c r="M134" s="57"/>
      <c r="N134"/>
      <c r="O134"/>
      <c r="R134" s="57"/>
      <c r="S134" s="57"/>
      <c r="T134" s="57"/>
    </row>
    <row r="135" spans="1:20" customFormat="1" ht="11.05" customHeight="1">
      <c r="A135" s="15"/>
      <c r="B135" s="64" t="s">
        <v>434</v>
      </c>
      <c r="C135" s="65"/>
      <c r="D135" s="65"/>
      <c r="E135" s="78">
        <v>1</v>
      </c>
      <c r="F135" s="79" t="s">
        <v>374</v>
      </c>
      <c r="G135" s="80">
        <v>6.2</v>
      </c>
      <c r="H135" s="81" t="s">
        <v>54</v>
      </c>
      <c r="I135" s="80">
        <v>2.9</v>
      </c>
      <c r="J135" s="150" t="s">
        <v>54</v>
      </c>
      <c r="K135" s="80">
        <f>TRUNC((G135*I135)*E135,2)</f>
        <v>17.98</v>
      </c>
      <c r="L135" s="151" t="s">
        <v>8</v>
      </c>
      <c r="M135" s="15"/>
      <c r="R135" s="15"/>
      <c r="S135" s="15"/>
      <c r="T135" s="15"/>
    </row>
    <row r="136" spans="1:20" s="17" customFormat="1" ht="1.45" customHeight="1">
      <c r="B136" s="49"/>
      <c r="C136" s="49"/>
      <c r="D136" s="49"/>
      <c r="E136" s="50"/>
      <c r="F136" s="51"/>
      <c r="G136" s="52"/>
      <c r="H136" s="53"/>
      <c r="I136" s="50"/>
      <c r="J136" s="138"/>
      <c r="K136" s="50"/>
      <c r="L136" s="50"/>
      <c r="N136"/>
      <c r="O136"/>
      <c r="P136"/>
      <c r="Q136"/>
    </row>
    <row r="137" spans="1:20" customFormat="1">
      <c r="A137" s="15"/>
      <c r="B137" s="70"/>
      <c r="C137" s="71"/>
      <c r="D137" s="71"/>
      <c r="E137" s="82" t="s">
        <v>25</v>
      </c>
      <c r="F137" s="83" t="str">
        <f>E132</f>
        <v>4.1.2</v>
      </c>
      <c r="G137" s="83"/>
      <c r="H137" s="84"/>
      <c r="I137" s="152"/>
      <c r="J137" s="153"/>
      <c r="K137" s="154">
        <f>SUM(K135)</f>
        <v>17.98</v>
      </c>
      <c r="L137" s="155" t="s">
        <v>8</v>
      </c>
      <c r="M137" s="15"/>
      <c r="R137" s="15"/>
      <c r="S137" s="15"/>
      <c r="T137" s="15"/>
    </row>
    <row r="138" spans="1:20" s="17" customFormat="1" ht="6.25" customHeight="1">
      <c r="B138" s="49"/>
      <c r="C138" s="49"/>
      <c r="D138" s="49"/>
      <c r="E138" s="50"/>
      <c r="F138" s="51"/>
      <c r="G138" s="52"/>
      <c r="H138" s="53"/>
      <c r="I138" s="50"/>
      <c r="J138" s="138"/>
      <c r="K138" s="50"/>
      <c r="L138" s="50"/>
      <c r="N138"/>
      <c r="O138"/>
      <c r="P138"/>
      <c r="Q138"/>
    </row>
    <row r="139" spans="1:20" ht="13.2" customHeight="1">
      <c r="A139" s="278"/>
      <c r="B139" s="279" t="s">
        <v>435</v>
      </c>
      <c r="C139" s="280"/>
      <c r="D139" s="280"/>
      <c r="E139" s="280"/>
      <c r="F139" s="280"/>
      <c r="G139" s="280"/>
      <c r="H139" s="280"/>
      <c r="I139" s="280"/>
      <c r="J139" s="284"/>
      <c r="K139" s="285">
        <f>K130+K137</f>
        <v>36.510000000000005</v>
      </c>
      <c r="L139" s="148" t="s">
        <v>8</v>
      </c>
      <c r="M139" s="278"/>
      <c r="N139"/>
      <c r="O139"/>
      <c r="R139" s="19"/>
      <c r="S139" s="19"/>
      <c r="T139" s="19"/>
    </row>
    <row r="140" spans="1:20" s="17" customFormat="1" ht="5.2" customHeight="1">
      <c r="B140" s="49"/>
      <c r="C140" s="49"/>
      <c r="D140" s="49"/>
      <c r="E140" s="50"/>
      <c r="F140" s="51"/>
      <c r="G140" s="52"/>
      <c r="H140" s="53"/>
      <c r="I140" s="50"/>
      <c r="J140" s="138"/>
      <c r="K140" s="50"/>
      <c r="L140" s="50"/>
      <c r="N140"/>
      <c r="O140"/>
      <c r="P140"/>
      <c r="Q140"/>
    </row>
    <row r="141" spans="1:20" s="2" customFormat="1" ht="11.05" customHeight="1">
      <c r="A141" s="14"/>
      <c r="B141" s="281" t="s">
        <v>347</v>
      </c>
      <c r="C141" s="281"/>
      <c r="D141" s="281"/>
      <c r="E141" s="281"/>
      <c r="F141" s="282"/>
      <c r="G141" s="283"/>
      <c r="H141" s="283"/>
      <c r="I141" s="281"/>
      <c r="J141" s="286"/>
      <c r="K141" s="281"/>
      <c r="L141" s="281"/>
      <c r="M141" s="14"/>
      <c r="N141"/>
      <c r="O141"/>
      <c r="P141"/>
      <c r="Q141"/>
      <c r="R141" s="14"/>
      <c r="S141" s="14"/>
      <c r="T141" s="14"/>
    </row>
    <row r="142" spans="1:20" s="17" customFormat="1" ht="5.2" customHeight="1">
      <c r="B142" s="49"/>
      <c r="C142" s="49"/>
      <c r="D142" s="49"/>
      <c r="E142" s="50"/>
      <c r="F142" s="51"/>
      <c r="G142" s="52"/>
      <c r="H142" s="53"/>
      <c r="I142" s="50"/>
      <c r="J142" s="138"/>
      <c r="K142" s="50"/>
      <c r="L142" s="50"/>
      <c r="N142"/>
      <c r="O142"/>
      <c r="P142"/>
      <c r="Q142"/>
    </row>
    <row r="143" spans="1:20" s="659" customFormat="1" ht="10.55" customHeight="1">
      <c r="A143" s="654"/>
      <c r="B143" s="655" t="s">
        <v>496</v>
      </c>
      <c r="C143" s="656" t="s">
        <v>103</v>
      </c>
      <c r="D143" s="656"/>
      <c r="E143" s="656"/>
      <c r="F143" s="657"/>
      <c r="G143" s="656"/>
      <c r="H143" s="656"/>
      <c r="I143" s="656"/>
      <c r="J143" s="657"/>
      <c r="K143" s="656"/>
      <c r="L143" s="658"/>
      <c r="M143" s="654"/>
      <c r="N143"/>
      <c r="R143" s="654"/>
      <c r="S143" s="654"/>
      <c r="T143" s="654"/>
    </row>
    <row r="144" spans="1:20" s="669" customFormat="1" ht="6.8" customHeight="1">
      <c r="A144" s="660"/>
      <c r="B144" s="661"/>
      <c r="C144" s="662"/>
      <c r="D144" s="662"/>
      <c r="E144" s="663" t="s">
        <v>373</v>
      </c>
      <c r="F144" s="664" t="s">
        <v>374</v>
      </c>
      <c r="G144" s="665" t="s">
        <v>381</v>
      </c>
      <c r="H144" s="666" t="s">
        <v>374</v>
      </c>
      <c r="I144" s="665" t="s">
        <v>375</v>
      </c>
      <c r="J144" s="667" t="s">
        <v>374</v>
      </c>
      <c r="K144" s="665" t="s">
        <v>377</v>
      </c>
      <c r="L144" s="668"/>
      <c r="M144" s="660"/>
      <c r="N144"/>
      <c r="O144" s="659"/>
      <c r="R144" s="660"/>
      <c r="S144" s="660"/>
      <c r="T144" s="660"/>
    </row>
    <row r="145" spans="1:20" s="659" customFormat="1" ht="11.05" customHeight="1">
      <c r="A145" s="654"/>
      <c r="B145" s="670"/>
      <c r="C145" s="671"/>
      <c r="D145" s="671"/>
      <c r="E145" s="672">
        <v>4</v>
      </c>
      <c r="F145" s="673" t="s">
        <v>374</v>
      </c>
      <c r="G145" s="674">
        <v>5.35</v>
      </c>
      <c r="H145" s="675"/>
      <c r="I145" s="674">
        <v>0.55000000000000004</v>
      </c>
      <c r="J145" s="676" t="s">
        <v>54</v>
      </c>
      <c r="K145" s="674">
        <f>TRUNC(E145*(G145*(I145/2)),2)</f>
        <v>5.88</v>
      </c>
      <c r="L145" s="677" t="s">
        <v>8</v>
      </c>
      <c r="M145" s="654"/>
      <c r="N145"/>
      <c r="R145" s="654"/>
      <c r="S145" s="654"/>
      <c r="T145" s="654"/>
    </row>
    <row r="146" spans="1:20" s="659" customFormat="1" ht="13.55">
      <c r="A146" s="654"/>
      <c r="B146" s="678"/>
      <c r="C146" s="679"/>
      <c r="D146" s="679"/>
      <c r="E146" s="680" t="s">
        <v>25</v>
      </c>
      <c r="F146" s="681"/>
      <c r="G146" s="681" t="s">
        <v>103</v>
      </c>
      <c r="H146" s="682"/>
      <c r="I146" s="683"/>
      <c r="J146" s="684"/>
      <c r="K146" s="685">
        <f>TRUNC((K145),2)</f>
        <v>5.88</v>
      </c>
      <c r="L146" s="686" t="s">
        <v>8</v>
      </c>
      <c r="M146" s="654"/>
      <c r="N146"/>
      <c r="R146" s="654"/>
      <c r="S146" s="654"/>
      <c r="T146" s="654"/>
    </row>
    <row r="147" spans="1:20" s="687" customFormat="1" ht="6.8" customHeight="1">
      <c r="B147" s="688"/>
      <c r="C147" s="688"/>
      <c r="D147" s="688"/>
      <c r="E147" s="689"/>
      <c r="F147" s="690"/>
      <c r="G147" s="691"/>
      <c r="H147" s="692"/>
      <c r="I147" s="689"/>
      <c r="J147" s="693"/>
      <c r="K147" s="689"/>
      <c r="L147" s="689"/>
      <c r="N147"/>
      <c r="O147" s="659"/>
      <c r="P147" s="659"/>
      <c r="Q147" s="659"/>
    </row>
    <row r="148" spans="1:20" s="659" customFormat="1" ht="10.55" customHeight="1">
      <c r="A148" s="654"/>
      <c r="B148" s="655" t="s">
        <v>497</v>
      </c>
      <c r="C148" s="656" t="s">
        <v>106</v>
      </c>
      <c r="D148" s="656"/>
      <c r="E148" s="656"/>
      <c r="F148" s="657"/>
      <c r="G148" s="656"/>
      <c r="H148" s="656"/>
      <c r="I148" s="656"/>
      <c r="J148" s="657"/>
      <c r="K148" s="656"/>
      <c r="L148" s="658"/>
      <c r="M148" s="654"/>
      <c r="N148"/>
      <c r="R148" s="654"/>
      <c r="S148" s="654"/>
      <c r="T148" s="654"/>
    </row>
    <row r="149" spans="1:20" s="669" customFormat="1" ht="6.8" customHeight="1">
      <c r="A149" s="660"/>
      <c r="B149" s="661"/>
      <c r="C149" s="662"/>
      <c r="D149" s="662"/>
      <c r="E149" s="663" t="s">
        <v>373</v>
      </c>
      <c r="F149" s="664" t="s">
        <v>374</v>
      </c>
      <c r="G149" s="665" t="s">
        <v>381</v>
      </c>
      <c r="H149" s="666" t="s">
        <v>374</v>
      </c>
      <c r="I149" s="665" t="s">
        <v>376</v>
      </c>
      <c r="J149" s="667" t="s">
        <v>374</v>
      </c>
      <c r="K149" s="665" t="s">
        <v>377</v>
      </c>
      <c r="L149" s="694"/>
      <c r="M149" s="660"/>
      <c r="N149"/>
      <c r="O149" s="659"/>
      <c r="R149" s="660"/>
      <c r="S149" s="660"/>
      <c r="T149" s="660"/>
    </row>
    <row r="150" spans="1:20" s="659" customFormat="1" ht="11.05" customHeight="1">
      <c r="A150" s="654"/>
      <c r="B150" s="670"/>
      <c r="C150" s="671"/>
      <c r="D150" s="671"/>
      <c r="E150" s="672">
        <v>1</v>
      </c>
      <c r="F150" s="673" t="s">
        <v>54</v>
      </c>
      <c r="G150" s="674">
        <v>5.16</v>
      </c>
      <c r="H150" s="675"/>
      <c r="I150" s="674">
        <v>6.75</v>
      </c>
      <c r="J150" s="676" t="s">
        <v>54</v>
      </c>
      <c r="K150" s="674">
        <f>TRUNC((G150*I150),2)</f>
        <v>34.83</v>
      </c>
      <c r="L150" s="677" t="s">
        <v>8</v>
      </c>
      <c r="M150" s="654"/>
      <c r="N150"/>
      <c r="R150" s="654"/>
      <c r="S150" s="654"/>
      <c r="T150" s="654"/>
    </row>
    <row r="151" spans="1:20" s="659" customFormat="1" ht="13.55">
      <c r="A151" s="654"/>
      <c r="B151" s="678"/>
      <c r="C151" s="679"/>
      <c r="D151" s="679"/>
      <c r="E151" s="680" t="s">
        <v>25</v>
      </c>
      <c r="F151" s="681"/>
      <c r="G151" s="681" t="s">
        <v>106</v>
      </c>
      <c r="H151" s="682"/>
      <c r="I151" s="683"/>
      <c r="J151" s="684"/>
      <c r="K151" s="685">
        <f>TRUNC((K150),2)</f>
        <v>34.83</v>
      </c>
      <c r="L151" s="686" t="s">
        <v>8</v>
      </c>
      <c r="M151" s="654"/>
      <c r="N151"/>
      <c r="R151" s="654"/>
      <c r="S151" s="654"/>
      <c r="T151" s="654"/>
    </row>
    <row r="152" spans="1:20" s="687" customFormat="1" ht="6.8" customHeight="1">
      <c r="B152" s="688"/>
      <c r="C152" s="688"/>
      <c r="D152" s="688"/>
      <c r="E152" s="689"/>
      <c r="F152" s="690"/>
      <c r="G152" s="691"/>
      <c r="H152" s="692"/>
      <c r="I152" s="689"/>
      <c r="J152" s="693"/>
      <c r="K152" s="689"/>
      <c r="L152" s="689"/>
      <c r="N152" s="659"/>
      <c r="O152" s="659"/>
      <c r="P152" s="659"/>
      <c r="Q152" s="659"/>
    </row>
    <row r="153" spans="1:20" s="659" customFormat="1" ht="10.55" customHeight="1">
      <c r="A153" s="654"/>
      <c r="B153" s="655" t="s">
        <v>436</v>
      </c>
      <c r="C153" s="656" t="s">
        <v>108</v>
      </c>
      <c r="D153" s="656"/>
      <c r="E153" s="656"/>
      <c r="F153" s="657"/>
      <c r="G153" s="656"/>
      <c r="H153" s="656"/>
      <c r="I153" s="656"/>
      <c r="J153" s="657"/>
      <c r="K153" s="656"/>
      <c r="L153" s="658"/>
      <c r="M153" s="654"/>
      <c r="N153"/>
      <c r="R153" s="654"/>
      <c r="S153" s="654"/>
      <c r="T153" s="654"/>
    </row>
    <row r="154" spans="1:20" s="669" customFormat="1" ht="6.8" customHeight="1">
      <c r="A154" s="660"/>
      <c r="B154" s="661"/>
      <c r="C154" s="662"/>
      <c r="D154" s="662"/>
      <c r="E154" s="663" t="s">
        <v>373</v>
      </c>
      <c r="F154" s="664" t="s">
        <v>374</v>
      </c>
      <c r="G154" s="665" t="s">
        <v>381</v>
      </c>
      <c r="H154" s="666" t="s">
        <v>374</v>
      </c>
      <c r="I154" s="665" t="s">
        <v>376</v>
      </c>
      <c r="J154" s="667" t="s">
        <v>374</v>
      </c>
      <c r="K154" s="665" t="s">
        <v>377</v>
      </c>
      <c r="L154" s="694"/>
      <c r="M154" s="660"/>
      <c r="N154"/>
      <c r="O154" s="659"/>
      <c r="R154" s="660"/>
      <c r="S154" s="660"/>
      <c r="T154" s="660"/>
    </row>
    <row r="155" spans="1:20" s="659" customFormat="1" ht="11.05" customHeight="1">
      <c r="A155" s="654"/>
      <c r="B155" s="670"/>
      <c r="C155" s="671"/>
      <c r="D155" s="671"/>
      <c r="E155" s="672">
        <v>1</v>
      </c>
      <c r="F155" s="673" t="s">
        <v>54</v>
      </c>
      <c r="G155" s="674">
        <v>5.16</v>
      </c>
      <c r="H155" s="675"/>
      <c r="I155" s="674">
        <v>6.75</v>
      </c>
      <c r="J155" s="676" t="s">
        <v>54</v>
      </c>
      <c r="K155" s="674">
        <f>TRUNC((G155*I155),2)</f>
        <v>34.83</v>
      </c>
      <c r="L155" s="677" t="s">
        <v>8</v>
      </c>
      <c r="M155" s="654"/>
      <c r="N155"/>
      <c r="R155" s="654"/>
      <c r="S155" s="654"/>
      <c r="T155" s="654"/>
    </row>
    <row r="156" spans="1:20" s="659" customFormat="1" ht="13.55">
      <c r="A156" s="654"/>
      <c r="B156" s="678"/>
      <c r="C156" s="679"/>
      <c r="D156" s="679"/>
      <c r="E156" s="680" t="s">
        <v>25</v>
      </c>
      <c r="F156" s="681"/>
      <c r="G156" s="681" t="s">
        <v>106</v>
      </c>
      <c r="H156" s="682"/>
      <c r="I156" s="683"/>
      <c r="J156" s="684"/>
      <c r="K156" s="685">
        <f>TRUNC((K155),2)</f>
        <v>34.83</v>
      </c>
      <c r="L156" s="686" t="s">
        <v>8</v>
      </c>
      <c r="M156" s="654"/>
      <c r="R156" s="654"/>
      <c r="S156" s="654"/>
      <c r="T156" s="654"/>
    </row>
    <row r="157" spans="1:20" s="687" customFormat="1" ht="6.8" customHeight="1">
      <c r="B157" s="688"/>
      <c r="C157" s="688"/>
      <c r="D157" s="688"/>
      <c r="E157" s="689"/>
      <c r="F157" s="690"/>
      <c r="G157" s="691"/>
      <c r="H157" s="692"/>
      <c r="I157" s="689"/>
      <c r="J157" s="693"/>
      <c r="K157" s="689"/>
      <c r="L157" s="689"/>
      <c r="N157" s="659"/>
      <c r="O157" s="659"/>
      <c r="P157" s="659"/>
      <c r="Q157" s="659"/>
    </row>
    <row r="158" spans="1:20" s="659" customFormat="1" ht="10.55" customHeight="1">
      <c r="A158" s="654"/>
      <c r="B158" s="655" t="s">
        <v>437</v>
      </c>
      <c r="C158" s="656" t="s">
        <v>110</v>
      </c>
      <c r="D158" s="656"/>
      <c r="E158" s="656"/>
      <c r="F158" s="657"/>
      <c r="G158" s="656"/>
      <c r="H158" s="656"/>
      <c r="I158" s="656"/>
      <c r="J158" s="657"/>
      <c r="K158" s="656"/>
      <c r="L158" s="658"/>
      <c r="M158" s="654"/>
      <c r="N158"/>
      <c r="R158" s="654"/>
      <c r="S158" s="654"/>
      <c r="T158" s="654"/>
    </row>
    <row r="159" spans="1:20" s="669" customFormat="1" ht="7.5" customHeight="1">
      <c r="A159" s="660"/>
      <c r="B159" s="661"/>
      <c r="C159" s="662"/>
      <c r="D159" s="662"/>
      <c r="E159" s="663"/>
      <c r="F159" s="664"/>
      <c r="G159" s="663" t="s">
        <v>373</v>
      </c>
      <c r="H159" s="695" t="s">
        <v>374</v>
      </c>
      <c r="I159" s="665" t="s">
        <v>426</v>
      </c>
      <c r="J159" s="667" t="s">
        <v>374</v>
      </c>
      <c r="K159" s="665" t="s">
        <v>377</v>
      </c>
      <c r="L159" s="694"/>
      <c r="M159" s="660"/>
      <c r="N159" s="659"/>
      <c r="O159" s="659"/>
      <c r="R159" s="660"/>
      <c r="S159" s="660"/>
      <c r="T159" s="660"/>
    </row>
    <row r="160" spans="1:20" s="659" customFormat="1" ht="11.05" customHeight="1">
      <c r="A160" s="654"/>
      <c r="B160" s="670" t="s">
        <v>438</v>
      </c>
      <c r="C160" s="671"/>
      <c r="D160" s="671"/>
      <c r="E160" s="672"/>
      <c r="F160" s="673"/>
      <c r="G160" s="672">
        <v>1</v>
      </c>
      <c r="H160" s="675" t="s">
        <v>374</v>
      </c>
      <c r="I160" s="674">
        <v>8.4499999999999993</v>
      </c>
      <c r="J160" s="676" t="s">
        <v>54</v>
      </c>
      <c r="K160" s="674">
        <f t="shared" ref="K160:K162" si="3">TRUNC((G160*I160),2)</f>
        <v>8.4499999999999993</v>
      </c>
      <c r="L160" s="677" t="s">
        <v>54</v>
      </c>
      <c r="M160" s="654"/>
      <c r="R160" s="654"/>
      <c r="S160" s="654"/>
      <c r="T160" s="654"/>
    </row>
    <row r="161" spans="1:20" s="659" customFormat="1" ht="11.05" customHeight="1">
      <c r="A161" s="654"/>
      <c r="B161" s="670" t="s">
        <v>439</v>
      </c>
      <c r="C161" s="671"/>
      <c r="D161" s="671"/>
      <c r="E161" s="672"/>
      <c r="F161" s="673"/>
      <c r="G161" s="672">
        <v>1</v>
      </c>
      <c r="H161" s="675" t="s">
        <v>374</v>
      </c>
      <c r="I161" s="674">
        <v>1.55</v>
      </c>
      <c r="J161" s="676" t="s">
        <v>54</v>
      </c>
      <c r="K161" s="674">
        <f t="shared" si="3"/>
        <v>1.55</v>
      </c>
      <c r="L161" s="677" t="s">
        <v>54</v>
      </c>
      <c r="M161" s="654"/>
      <c r="R161" s="654"/>
      <c r="S161" s="654"/>
      <c r="T161" s="654"/>
    </row>
    <row r="162" spans="1:20" s="659" customFormat="1" ht="11.05" customHeight="1">
      <c r="A162" s="654"/>
      <c r="B162" s="670" t="s">
        <v>439</v>
      </c>
      <c r="C162" s="671"/>
      <c r="D162" s="671"/>
      <c r="E162" s="672"/>
      <c r="F162" s="673"/>
      <c r="G162" s="672">
        <v>1</v>
      </c>
      <c r="H162" s="675" t="s">
        <v>374</v>
      </c>
      <c r="I162" s="674">
        <v>2.5</v>
      </c>
      <c r="J162" s="676" t="s">
        <v>54</v>
      </c>
      <c r="K162" s="674">
        <f t="shared" si="3"/>
        <v>2.5</v>
      </c>
      <c r="L162" s="677" t="s">
        <v>54</v>
      </c>
      <c r="M162" s="654"/>
      <c r="R162" s="654"/>
      <c r="S162" s="654"/>
      <c r="T162" s="654"/>
    </row>
    <row r="163" spans="1:20" s="659" customFormat="1" ht="13.55">
      <c r="A163" s="654"/>
      <c r="B163" s="678"/>
      <c r="C163" s="679"/>
      <c r="D163" s="679"/>
      <c r="E163" s="680" t="s">
        <v>25</v>
      </c>
      <c r="F163" s="681"/>
      <c r="G163" s="681" t="s">
        <v>108</v>
      </c>
      <c r="H163" s="682"/>
      <c r="I163" s="683"/>
      <c r="J163" s="684"/>
      <c r="K163" s="696">
        <f>SUM(K160:K162)</f>
        <v>12.5</v>
      </c>
      <c r="L163" s="686" t="s">
        <v>54</v>
      </c>
      <c r="M163" s="654"/>
      <c r="R163" s="654"/>
      <c r="S163" s="654"/>
      <c r="T163" s="654"/>
    </row>
    <row r="164" spans="1:20" s="687" customFormat="1" ht="6.8" customHeight="1">
      <c r="B164" s="688"/>
      <c r="C164" s="688"/>
      <c r="D164" s="688"/>
      <c r="E164" s="689"/>
      <c r="F164" s="690"/>
      <c r="G164" s="691"/>
      <c r="H164" s="692"/>
      <c r="I164" s="689"/>
      <c r="J164" s="693"/>
      <c r="K164" s="689"/>
      <c r="L164" s="689"/>
      <c r="N164" s="659"/>
      <c r="O164" s="659"/>
      <c r="P164" s="659"/>
      <c r="Q164" s="659"/>
    </row>
    <row r="165" spans="1:20" s="659" customFormat="1" ht="10.55" customHeight="1">
      <c r="A165" s="654"/>
      <c r="B165" s="655" t="s">
        <v>440</v>
      </c>
      <c r="C165" s="656" t="s">
        <v>112</v>
      </c>
      <c r="D165" s="656"/>
      <c r="E165" s="656"/>
      <c r="F165" s="657"/>
      <c r="G165" s="656"/>
      <c r="H165" s="656"/>
      <c r="I165" s="656"/>
      <c r="J165" s="657"/>
      <c r="K165" s="656"/>
      <c r="L165" s="658"/>
      <c r="M165" s="654"/>
      <c r="N165"/>
      <c r="R165" s="654"/>
      <c r="S165" s="654"/>
      <c r="T165" s="654"/>
    </row>
    <row r="166" spans="1:20" s="669" customFormat="1" ht="7.5" customHeight="1">
      <c r="A166" s="660"/>
      <c r="B166" s="661"/>
      <c r="C166" s="662"/>
      <c r="D166" s="662"/>
      <c r="E166" s="663"/>
      <c r="F166" s="664"/>
      <c r="G166" s="663" t="s">
        <v>373</v>
      </c>
      <c r="H166" s="695" t="s">
        <v>374</v>
      </c>
      <c r="I166" s="665" t="s">
        <v>426</v>
      </c>
      <c r="J166" s="667" t="s">
        <v>374</v>
      </c>
      <c r="K166" s="665" t="s">
        <v>377</v>
      </c>
      <c r="L166" s="694"/>
      <c r="M166" s="660"/>
      <c r="N166" s="659"/>
      <c r="O166" s="659"/>
      <c r="R166" s="660"/>
      <c r="S166" s="660"/>
      <c r="T166" s="660"/>
    </row>
    <row r="167" spans="1:20" s="659" customFormat="1" ht="11.05" customHeight="1">
      <c r="A167" s="654"/>
      <c r="B167" s="670" t="s">
        <v>441</v>
      </c>
      <c r="C167" s="671"/>
      <c r="D167" s="671"/>
      <c r="E167" s="672"/>
      <c r="F167" s="673"/>
      <c r="G167" s="672">
        <v>1</v>
      </c>
      <c r="H167" s="675" t="s">
        <v>374</v>
      </c>
      <c r="I167" s="674">
        <v>27.8</v>
      </c>
      <c r="J167" s="676" t="s">
        <v>54</v>
      </c>
      <c r="K167" s="674">
        <f>TRUNC((G167*I167),2)</f>
        <v>27.8</v>
      </c>
      <c r="L167" s="677" t="s">
        <v>54</v>
      </c>
      <c r="M167" s="654"/>
      <c r="R167" s="654"/>
      <c r="S167" s="654"/>
      <c r="T167" s="654"/>
    </row>
    <row r="168" spans="1:20" s="659" customFormat="1" ht="11.05" customHeight="1">
      <c r="A168" s="654"/>
      <c r="B168" s="670" t="s">
        <v>442</v>
      </c>
      <c r="C168" s="671"/>
      <c r="D168" s="671"/>
      <c r="E168" s="672"/>
      <c r="F168" s="673"/>
      <c r="G168" s="672">
        <v>1</v>
      </c>
      <c r="H168" s="675" t="s">
        <v>374</v>
      </c>
      <c r="I168" s="674">
        <v>1.95</v>
      </c>
      <c r="J168" s="676" t="s">
        <v>54</v>
      </c>
      <c r="K168" s="674">
        <v>1.95</v>
      </c>
      <c r="L168" s="677" t="s">
        <v>54</v>
      </c>
      <c r="M168" s="654"/>
      <c r="R168" s="654"/>
      <c r="S168" s="654"/>
      <c r="T168" s="654"/>
    </row>
    <row r="169" spans="1:20" s="659" customFormat="1" ht="11.05" customHeight="1">
      <c r="A169" s="654"/>
      <c r="B169" s="670" t="s">
        <v>443</v>
      </c>
      <c r="C169" s="671"/>
      <c r="D169" s="671"/>
      <c r="E169" s="672"/>
      <c r="F169" s="673"/>
      <c r="G169" s="672">
        <v>1</v>
      </c>
      <c r="H169" s="675" t="s">
        <v>374</v>
      </c>
      <c r="I169" s="674">
        <v>5.95</v>
      </c>
      <c r="J169" s="676" t="s">
        <v>54</v>
      </c>
      <c r="K169" s="674">
        <f>TRUNC((G169*I169),2)</f>
        <v>5.95</v>
      </c>
      <c r="L169" s="677" t="s">
        <v>54</v>
      </c>
      <c r="M169" s="654"/>
      <c r="R169" s="654"/>
      <c r="S169" s="654"/>
      <c r="T169" s="654"/>
    </row>
    <row r="170" spans="1:20" s="659" customFormat="1" ht="13.55">
      <c r="A170" s="654"/>
      <c r="B170" s="678"/>
      <c r="C170" s="679"/>
      <c r="D170" s="679"/>
      <c r="E170" s="680" t="s">
        <v>25</v>
      </c>
      <c r="F170" s="681"/>
      <c r="G170" s="681" t="s">
        <v>110</v>
      </c>
      <c r="H170" s="682"/>
      <c r="I170" s="683"/>
      <c r="J170" s="684"/>
      <c r="K170" s="696">
        <f>SUM(K167:K169)</f>
        <v>35.700000000000003</v>
      </c>
      <c r="L170" s="686" t="s">
        <v>54</v>
      </c>
      <c r="M170" s="654"/>
      <c r="R170" s="654"/>
      <c r="S170" s="654"/>
      <c r="T170" s="654"/>
    </row>
    <row r="171" spans="1:20" s="687" customFormat="1" ht="5.2" customHeight="1">
      <c r="B171" s="688"/>
      <c r="C171" s="688"/>
      <c r="D171" s="688"/>
      <c r="E171" s="689"/>
      <c r="F171" s="690"/>
      <c r="G171" s="691"/>
      <c r="H171" s="692"/>
      <c r="I171" s="689"/>
      <c r="J171" s="693"/>
      <c r="K171" s="689"/>
      <c r="L171" s="689"/>
      <c r="N171" s="659"/>
      <c r="O171" s="659"/>
      <c r="P171" s="659"/>
      <c r="Q171" s="659"/>
    </row>
    <row r="172" spans="1:20" s="659" customFormat="1" ht="10.55" customHeight="1">
      <c r="A172" s="654"/>
      <c r="B172" s="655" t="s">
        <v>444</v>
      </c>
      <c r="C172" s="656" t="s">
        <v>498</v>
      </c>
      <c r="D172" s="656"/>
      <c r="E172" s="656"/>
      <c r="F172" s="657"/>
      <c r="G172" s="656"/>
      <c r="H172" s="656"/>
      <c r="I172" s="656"/>
      <c r="J172" s="657"/>
      <c r="K172" s="656"/>
      <c r="L172" s="658"/>
      <c r="M172" s="654"/>
      <c r="N172"/>
      <c r="R172" s="654"/>
      <c r="S172" s="654"/>
      <c r="T172" s="654"/>
    </row>
    <row r="173" spans="1:20" s="669" customFormat="1" ht="6.8" customHeight="1">
      <c r="A173" s="660"/>
      <c r="B173" s="661"/>
      <c r="C173" s="662"/>
      <c r="D173" s="662"/>
      <c r="E173" s="663" t="s">
        <v>373</v>
      </c>
      <c r="F173" s="664" t="s">
        <v>374</v>
      </c>
      <c r="G173" s="665" t="s">
        <v>381</v>
      </c>
      <c r="H173" s="666" t="s">
        <v>374</v>
      </c>
      <c r="I173" s="665" t="s">
        <v>376</v>
      </c>
      <c r="J173" s="667" t="s">
        <v>374</v>
      </c>
      <c r="K173" s="665" t="s">
        <v>377</v>
      </c>
      <c r="L173" s="668"/>
      <c r="M173" s="660"/>
      <c r="N173" s="659"/>
      <c r="O173" s="659"/>
      <c r="R173" s="660"/>
      <c r="S173" s="660"/>
      <c r="T173" s="660"/>
    </row>
    <row r="174" spans="1:20" s="659" customFormat="1" ht="11.05" customHeight="1">
      <c r="A174" s="654"/>
      <c r="B174" s="670" t="s">
        <v>445</v>
      </c>
      <c r="C174" s="671"/>
      <c r="D174" s="671"/>
      <c r="E174" s="672">
        <v>1</v>
      </c>
      <c r="F174" s="673"/>
      <c r="G174" s="674">
        <v>2.2000000000000002</v>
      </c>
      <c r="H174" s="675"/>
      <c r="I174" s="674">
        <v>3.45</v>
      </c>
      <c r="J174" s="676" t="s">
        <v>54</v>
      </c>
      <c r="K174" s="674">
        <f>TRUNC((G174*I174),2)</f>
        <v>7.59</v>
      </c>
      <c r="L174" s="677" t="s">
        <v>8</v>
      </c>
      <c r="M174" s="654"/>
      <c r="R174" s="654"/>
      <c r="S174" s="654"/>
      <c r="T174" s="654"/>
    </row>
    <row r="175" spans="1:20" s="659" customFormat="1" ht="11.05" customHeight="1">
      <c r="A175" s="654"/>
      <c r="B175" s="670" t="s">
        <v>445</v>
      </c>
      <c r="C175" s="671"/>
      <c r="D175" s="671"/>
      <c r="E175" s="672">
        <v>1</v>
      </c>
      <c r="F175" s="673"/>
      <c r="G175" s="674">
        <v>1.5</v>
      </c>
      <c r="H175" s="675"/>
      <c r="I175" s="674">
        <v>2.1</v>
      </c>
      <c r="J175" s="676" t="s">
        <v>54</v>
      </c>
      <c r="K175" s="674">
        <f>TRUNC((G175*I175),2)</f>
        <v>3.15</v>
      </c>
      <c r="L175" s="677" t="s">
        <v>8</v>
      </c>
      <c r="M175" s="654"/>
      <c r="R175" s="654"/>
      <c r="S175" s="654"/>
      <c r="T175" s="654"/>
    </row>
    <row r="176" spans="1:20" s="659" customFormat="1" ht="11.05" customHeight="1">
      <c r="A176" s="654"/>
      <c r="B176" s="670" t="s">
        <v>446</v>
      </c>
      <c r="C176" s="671"/>
      <c r="D176" s="671"/>
      <c r="E176" s="672">
        <v>1</v>
      </c>
      <c r="F176" s="673"/>
      <c r="G176" s="674">
        <v>1.95</v>
      </c>
      <c r="H176" s="675"/>
      <c r="I176" s="674">
        <v>6.75</v>
      </c>
      <c r="J176" s="676" t="s">
        <v>54</v>
      </c>
      <c r="K176" s="674">
        <f>TRUNC((G176*I176),2)</f>
        <v>13.16</v>
      </c>
      <c r="L176" s="677" t="s">
        <v>8</v>
      </c>
      <c r="M176" s="654"/>
      <c r="R176" s="654"/>
      <c r="S176" s="654"/>
      <c r="T176" s="654"/>
    </row>
    <row r="177" spans="1:20" s="659" customFormat="1" ht="11.05" customHeight="1">
      <c r="A177" s="654"/>
      <c r="B177" s="670" t="s">
        <v>446</v>
      </c>
      <c r="C177" s="671"/>
      <c r="D177" s="671"/>
      <c r="E177" s="672">
        <v>2</v>
      </c>
      <c r="F177" s="673"/>
      <c r="G177" s="674">
        <v>2.5</v>
      </c>
      <c r="H177" s="675"/>
      <c r="I177" s="674">
        <v>0.65</v>
      </c>
      <c r="J177" s="676" t="s">
        <v>54</v>
      </c>
      <c r="K177" s="674">
        <f>TRUNC((G177*I177),2)</f>
        <v>1.62</v>
      </c>
      <c r="L177" s="677" t="s">
        <v>8</v>
      </c>
      <c r="M177" s="654"/>
      <c r="R177" s="654"/>
      <c r="S177" s="654"/>
      <c r="T177" s="654"/>
    </row>
    <row r="178" spans="1:20" s="659" customFormat="1" ht="11.05" customHeight="1">
      <c r="A178" s="654"/>
      <c r="B178" s="670" t="s">
        <v>446</v>
      </c>
      <c r="C178" s="671"/>
      <c r="D178" s="671"/>
      <c r="E178" s="672">
        <v>1</v>
      </c>
      <c r="F178" s="673"/>
      <c r="G178" s="674">
        <v>0.8</v>
      </c>
      <c r="H178" s="675"/>
      <c r="I178" s="674">
        <v>6.75</v>
      </c>
      <c r="J178" s="676" t="s">
        <v>54</v>
      </c>
      <c r="K178" s="674">
        <f>TRUNC((G178*I178),2)</f>
        <v>5.4</v>
      </c>
      <c r="L178" s="677" t="s">
        <v>8</v>
      </c>
      <c r="M178" s="654"/>
      <c r="R178" s="654"/>
      <c r="S178" s="654"/>
      <c r="T178" s="654"/>
    </row>
    <row r="179" spans="1:20" s="659" customFormat="1" ht="13.55">
      <c r="A179" s="654"/>
      <c r="B179" s="678"/>
      <c r="C179" s="679"/>
      <c r="D179" s="679"/>
      <c r="E179" s="680" t="s">
        <v>25</v>
      </c>
      <c r="F179" s="681"/>
      <c r="G179" s="681" t="s">
        <v>112</v>
      </c>
      <c r="H179" s="682"/>
      <c r="I179" s="683"/>
      <c r="J179" s="684"/>
      <c r="K179" s="685">
        <f>SUM(K174:K178)</f>
        <v>30.92</v>
      </c>
      <c r="L179" s="686" t="s">
        <v>8</v>
      </c>
      <c r="M179" s="654"/>
      <c r="R179" s="654"/>
      <c r="S179" s="654"/>
      <c r="T179" s="654"/>
    </row>
    <row r="180" spans="1:20" s="17" customFormat="1" ht="13.05" customHeight="1">
      <c r="B180" s="49"/>
      <c r="C180" s="49"/>
      <c r="D180" s="49"/>
      <c r="E180" s="50"/>
      <c r="F180" s="51"/>
      <c r="G180" s="52"/>
      <c r="H180" s="53"/>
      <c r="I180" s="50"/>
      <c r="J180" s="138"/>
      <c r="K180" s="50"/>
      <c r="L180" s="50"/>
      <c r="N180"/>
      <c r="O180"/>
      <c r="P180"/>
      <c r="Q180"/>
    </row>
    <row r="181" spans="1:20" s="17" customFormat="1">
      <c r="B181" s="46" t="s">
        <v>447</v>
      </c>
      <c r="C181" s="46"/>
      <c r="D181" s="46"/>
      <c r="E181" s="46"/>
      <c r="F181" s="47"/>
      <c r="G181" s="48"/>
      <c r="H181" s="48"/>
      <c r="I181" s="46"/>
      <c r="J181" s="137"/>
      <c r="K181" s="46"/>
      <c r="L181" s="46"/>
      <c r="N181"/>
      <c r="O181"/>
      <c r="P181"/>
      <c r="Q181"/>
    </row>
    <row r="182" spans="1:20" customFormat="1" ht="9.8000000000000007" customHeight="1">
      <c r="A182" s="15"/>
      <c r="B182" s="49"/>
      <c r="C182" s="49"/>
      <c r="D182" s="49"/>
      <c r="E182" s="50"/>
      <c r="F182" s="51"/>
      <c r="G182" s="52"/>
      <c r="H182" s="53"/>
      <c r="I182" s="50"/>
      <c r="J182" s="138"/>
      <c r="K182" s="50"/>
      <c r="L182" s="50"/>
      <c r="M182" s="15"/>
      <c r="R182" s="15"/>
      <c r="S182" s="15"/>
      <c r="T182" s="15"/>
    </row>
    <row r="183" spans="1:20" s="18" customFormat="1" ht="11.4" customHeight="1">
      <c r="A183" s="57"/>
      <c r="B183" s="281" t="s">
        <v>448</v>
      </c>
      <c r="C183" s="281"/>
      <c r="D183" s="281"/>
      <c r="E183" s="281" t="s">
        <v>274</v>
      </c>
      <c r="F183" s="282"/>
      <c r="G183" s="283"/>
      <c r="H183" s="283"/>
      <c r="I183" s="281"/>
      <c r="J183" s="286"/>
      <c r="K183" s="281"/>
      <c r="L183" s="281"/>
      <c r="M183" s="57"/>
      <c r="N183"/>
      <c r="O183"/>
      <c r="R183" s="57"/>
      <c r="S183" s="57"/>
      <c r="T183" s="57"/>
    </row>
    <row r="184" spans="1:20" s="17" customFormat="1" ht="1.45" customHeight="1">
      <c r="B184" s="49"/>
      <c r="C184" s="49"/>
      <c r="D184" s="49"/>
      <c r="E184" s="50"/>
      <c r="F184" s="51"/>
      <c r="G184" s="52"/>
      <c r="H184" s="53"/>
      <c r="I184" s="50"/>
      <c r="J184" s="138"/>
      <c r="K184" s="50"/>
      <c r="L184" s="50"/>
      <c r="N184"/>
      <c r="O184"/>
      <c r="P184"/>
      <c r="Q184"/>
    </row>
    <row r="185" spans="1:20" s="18" customFormat="1" ht="8.75" customHeight="1">
      <c r="A185" s="57"/>
      <c r="B185" s="58"/>
      <c r="C185" s="59"/>
      <c r="D185" s="59"/>
      <c r="E185" s="60" t="s">
        <v>373</v>
      </c>
      <c r="F185" s="61" t="s">
        <v>374</v>
      </c>
      <c r="G185" s="62" t="s">
        <v>426</v>
      </c>
      <c r="H185" s="63" t="s">
        <v>374</v>
      </c>
      <c r="I185" s="62" t="s">
        <v>375</v>
      </c>
      <c r="J185" s="140" t="s">
        <v>374</v>
      </c>
      <c r="K185" s="62" t="s">
        <v>377</v>
      </c>
      <c r="L185" s="141"/>
      <c r="M185" s="57"/>
      <c r="N185"/>
      <c r="O185"/>
      <c r="R185" s="57"/>
      <c r="S185" s="57"/>
      <c r="T185" s="57"/>
    </row>
    <row r="186" spans="1:20" customFormat="1" ht="11.05" customHeight="1">
      <c r="A186" s="15"/>
      <c r="B186" s="64" t="s">
        <v>427</v>
      </c>
      <c r="C186" s="65"/>
      <c r="D186" s="65"/>
      <c r="E186" s="78">
        <v>0</v>
      </c>
      <c r="F186" s="79" t="s">
        <v>374</v>
      </c>
      <c r="G186" s="80">
        <v>0.75</v>
      </c>
      <c r="H186" s="81" t="s">
        <v>54</v>
      </c>
      <c r="I186" s="80">
        <v>1.05</v>
      </c>
      <c r="J186" s="150" t="s">
        <v>54</v>
      </c>
      <c r="K186" s="80">
        <f t="shared" ref="K186:K191" si="4">TRUNC((G186*I186)*E186,2)</f>
        <v>0</v>
      </c>
      <c r="L186" s="151" t="s">
        <v>8</v>
      </c>
      <c r="M186" s="15"/>
      <c r="R186" s="15"/>
      <c r="S186" s="15"/>
      <c r="T186" s="15"/>
    </row>
    <row r="187" spans="1:20" customFormat="1" ht="11.05" customHeight="1">
      <c r="A187" s="15"/>
      <c r="B187" s="64" t="s">
        <v>449</v>
      </c>
      <c r="C187" s="65"/>
      <c r="D187" s="65"/>
      <c r="E187" s="78">
        <v>0</v>
      </c>
      <c r="F187" s="79" t="s">
        <v>374</v>
      </c>
      <c r="G187" s="80">
        <v>3.1</v>
      </c>
      <c r="H187" s="81" t="s">
        <v>54</v>
      </c>
      <c r="I187" s="80">
        <v>1.05</v>
      </c>
      <c r="J187" s="150" t="s">
        <v>54</v>
      </c>
      <c r="K187" s="80">
        <f t="shared" si="4"/>
        <v>0</v>
      </c>
      <c r="L187" s="151" t="s">
        <v>8</v>
      </c>
      <c r="M187" s="15"/>
      <c r="R187" s="15"/>
      <c r="S187" s="15"/>
      <c r="T187" s="15"/>
    </row>
    <row r="188" spans="1:20" customFormat="1" ht="11.05" customHeight="1">
      <c r="A188" s="15"/>
      <c r="B188" s="64" t="s">
        <v>429</v>
      </c>
      <c r="C188" s="65"/>
      <c r="D188" s="65"/>
      <c r="E188" s="78">
        <v>2</v>
      </c>
      <c r="F188" s="79" t="s">
        <v>374</v>
      </c>
      <c r="G188" s="80">
        <v>2.2000000000000002</v>
      </c>
      <c r="H188" s="81" t="s">
        <v>54</v>
      </c>
      <c r="I188" s="80">
        <v>2.9</v>
      </c>
      <c r="J188" s="150" t="s">
        <v>54</v>
      </c>
      <c r="K188" s="80">
        <f t="shared" si="4"/>
        <v>12.76</v>
      </c>
      <c r="L188" s="151" t="s">
        <v>8</v>
      </c>
      <c r="M188" s="15"/>
      <c r="R188" s="15"/>
      <c r="S188" s="15"/>
      <c r="T188" s="15"/>
    </row>
    <row r="189" spans="1:20" customFormat="1" ht="11.05" customHeight="1">
      <c r="A189" s="15"/>
      <c r="B189" s="64" t="s">
        <v>450</v>
      </c>
      <c r="C189" s="65"/>
      <c r="D189" s="65"/>
      <c r="E189" s="78">
        <v>2</v>
      </c>
      <c r="F189" s="79" t="s">
        <v>374</v>
      </c>
      <c r="G189" s="80">
        <v>0.7</v>
      </c>
      <c r="H189" s="81" t="s">
        <v>54</v>
      </c>
      <c r="I189" s="80">
        <v>2</v>
      </c>
      <c r="J189" s="150" t="s">
        <v>54</v>
      </c>
      <c r="K189" s="80">
        <f t="shared" si="4"/>
        <v>2.8</v>
      </c>
      <c r="L189" s="151" t="s">
        <v>8</v>
      </c>
      <c r="M189" s="15"/>
      <c r="R189" s="15"/>
      <c r="S189" s="15"/>
      <c r="T189" s="15"/>
    </row>
    <row r="190" spans="1:20" customFormat="1" ht="11.05" customHeight="1">
      <c r="A190" s="15"/>
      <c r="B190" s="64" t="s">
        <v>450</v>
      </c>
      <c r="C190" s="65"/>
      <c r="D190" s="65"/>
      <c r="E190" s="78">
        <v>2</v>
      </c>
      <c r="F190" s="79" t="s">
        <v>374</v>
      </c>
      <c r="G190" s="80">
        <v>0.5</v>
      </c>
      <c r="H190" s="81" t="s">
        <v>54</v>
      </c>
      <c r="I190" s="80">
        <v>0.9</v>
      </c>
      <c r="J190" s="150" t="s">
        <v>54</v>
      </c>
      <c r="K190" s="80">
        <f t="shared" si="4"/>
        <v>0.9</v>
      </c>
      <c r="L190" s="151" t="s">
        <v>8</v>
      </c>
      <c r="M190" s="15"/>
      <c r="R190" s="15"/>
      <c r="S190" s="15"/>
      <c r="T190" s="15"/>
    </row>
    <row r="191" spans="1:20" customFormat="1" ht="11.05" customHeight="1">
      <c r="A191" s="15"/>
      <c r="B191" s="64" t="s">
        <v>434</v>
      </c>
      <c r="C191" s="65"/>
      <c r="D191" s="65"/>
      <c r="E191" s="78">
        <v>1</v>
      </c>
      <c r="F191" s="79" t="s">
        <v>374</v>
      </c>
      <c r="G191" s="80">
        <v>7.2</v>
      </c>
      <c r="H191" s="81" t="s">
        <v>54</v>
      </c>
      <c r="I191" s="80">
        <v>2.9</v>
      </c>
      <c r="J191" s="150" t="s">
        <v>54</v>
      </c>
      <c r="K191" s="80">
        <f t="shared" si="4"/>
        <v>20.88</v>
      </c>
      <c r="L191" s="151" t="s">
        <v>8</v>
      </c>
      <c r="M191" s="15"/>
      <c r="R191" s="15"/>
      <c r="S191" s="15"/>
      <c r="T191" s="15"/>
    </row>
    <row r="192" spans="1:20" s="17" customFormat="1" ht="1.45" customHeight="1">
      <c r="B192" s="49"/>
      <c r="C192" s="49"/>
      <c r="D192" s="49"/>
      <c r="E192" s="50"/>
      <c r="F192" s="51"/>
      <c r="G192" s="52"/>
      <c r="H192" s="53"/>
      <c r="I192" s="50"/>
      <c r="J192" s="138"/>
      <c r="K192" s="50"/>
      <c r="L192" s="50"/>
      <c r="N192"/>
      <c r="O192"/>
      <c r="P192"/>
      <c r="Q192"/>
    </row>
    <row r="193" spans="1:20" customFormat="1">
      <c r="A193" s="15"/>
      <c r="B193" s="70"/>
      <c r="C193" s="71"/>
      <c r="D193" s="71"/>
      <c r="E193" s="82" t="s">
        <v>25</v>
      </c>
      <c r="F193" s="83"/>
      <c r="G193" s="83"/>
      <c r="H193" s="84"/>
      <c r="I193" s="152"/>
      <c r="J193" s="153"/>
      <c r="K193" s="154">
        <f>SUM(K183:K192)</f>
        <v>37.339999999999996</v>
      </c>
      <c r="L193" s="155" t="s">
        <v>8</v>
      </c>
      <c r="M193" s="15"/>
      <c r="R193" s="15"/>
      <c r="S193" s="15"/>
      <c r="T193" s="15"/>
    </row>
    <row r="194" spans="1:20" s="17" customFormat="1" ht="8.0500000000000007" customHeight="1">
      <c r="B194" s="49"/>
      <c r="C194" s="49"/>
      <c r="D194" s="49"/>
      <c r="E194" s="50"/>
      <c r="F194" s="51"/>
      <c r="G194" s="52"/>
      <c r="H194" s="53"/>
      <c r="I194" s="50"/>
      <c r="J194" s="138"/>
      <c r="K194" s="50"/>
      <c r="L194" s="50"/>
      <c r="N194"/>
      <c r="O194"/>
      <c r="P194"/>
      <c r="Q194"/>
    </row>
    <row r="195" spans="1:20" s="18" customFormat="1" ht="11.4" customHeight="1">
      <c r="A195" s="57"/>
      <c r="B195" s="281" t="s">
        <v>451</v>
      </c>
      <c r="C195" s="281"/>
      <c r="D195" s="281"/>
      <c r="E195" s="281" t="s">
        <v>276</v>
      </c>
      <c r="F195" s="282"/>
      <c r="G195" s="283"/>
      <c r="H195" s="283"/>
      <c r="I195" s="281"/>
      <c r="J195" s="286"/>
      <c r="K195" s="281"/>
      <c r="L195" s="281"/>
      <c r="M195" s="57"/>
      <c r="N195"/>
      <c r="O195"/>
      <c r="R195" s="57"/>
      <c r="S195" s="57"/>
      <c r="T195" s="57"/>
    </row>
    <row r="196" spans="1:20" s="17" customFormat="1" ht="1.45" customHeight="1">
      <c r="B196" s="49"/>
      <c r="C196" s="49"/>
      <c r="D196" s="49"/>
      <c r="E196" s="50"/>
      <c r="F196" s="51"/>
      <c r="G196" s="52"/>
      <c r="H196" s="53"/>
      <c r="I196" s="50"/>
      <c r="J196" s="138"/>
      <c r="K196" s="50"/>
      <c r="L196" s="50"/>
      <c r="N196"/>
      <c r="O196"/>
      <c r="P196"/>
      <c r="Q196"/>
    </row>
    <row r="197" spans="1:20" s="18" customFormat="1" ht="8.75" customHeight="1">
      <c r="A197" s="57"/>
      <c r="B197" s="58"/>
      <c r="C197" s="59"/>
      <c r="D197" s="59"/>
      <c r="E197" s="60" t="s">
        <v>373</v>
      </c>
      <c r="F197" s="61" t="s">
        <v>374</v>
      </c>
      <c r="G197" s="62" t="s">
        <v>426</v>
      </c>
      <c r="H197" s="63" t="s">
        <v>374</v>
      </c>
      <c r="I197" s="62" t="s">
        <v>375</v>
      </c>
      <c r="J197" s="140" t="s">
        <v>374</v>
      </c>
      <c r="K197" s="62" t="s">
        <v>377</v>
      </c>
      <c r="L197" s="141"/>
      <c r="M197" s="57"/>
      <c r="N197"/>
      <c r="O197"/>
      <c r="R197" s="57"/>
      <c r="S197" s="57"/>
      <c r="T197" s="57"/>
    </row>
    <row r="198" spans="1:20" customFormat="1" ht="11.05" customHeight="1">
      <c r="A198" s="15"/>
      <c r="B198" s="64" t="s">
        <v>427</v>
      </c>
      <c r="C198" s="65"/>
      <c r="D198" s="65"/>
      <c r="E198" s="78">
        <v>0</v>
      </c>
      <c r="F198" s="79" t="s">
        <v>374</v>
      </c>
      <c r="G198" s="80">
        <v>0.8</v>
      </c>
      <c r="H198" s="81" t="s">
        <v>54</v>
      </c>
      <c r="I198" s="80">
        <v>1.05</v>
      </c>
      <c r="J198" s="150" t="s">
        <v>54</v>
      </c>
      <c r="K198" s="80">
        <f>TRUNC((G198*I198)*E198,2)</f>
        <v>0</v>
      </c>
      <c r="L198" s="151" t="s">
        <v>8</v>
      </c>
      <c r="M198" s="15"/>
      <c r="R198" s="15"/>
      <c r="S198" s="15"/>
      <c r="T198" s="15"/>
    </row>
    <row r="199" spans="1:20" customFormat="1" ht="11.05" customHeight="1">
      <c r="A199" s="15"/>
      <c r="B199" s="64" t="s">
        <v>428</v>
      </c>
      <c r="C199" s="65"/>
      <c r="D199" s="65"/>
      <c r="E199" s="78">
        <v>0</v>
      </c>
      <c r="F199" s="79" t="s">
        <v>374</v>
      </c>
      <c r="G199" s="80">
        <v>3.6</v>
      </c>
      <c r="H199" s="81" t="s">
        <v>54</v>
      </c>
      <c r="I199" s="80">
        <v>1</v>
      </c>
      <c r="J199" s="150" t="s">
        <v>54</v>
      </c>
      <c r="K199" s="80">
        <f>TRUNC((G199*I199)*E199,2)</f>
        <v>0</v>
      </c>
      <c r="L199" s="151" t="s">
        <v>8</v>
      </c>
      <c r="M199" s="15"/>
      <c r="R199" s="15"/>
      <c r="S199" s="15"/>
      <c r="T199" s="15"/>
    </row>
    <row r="200" spans="1:20" customFormat="1" ht="11.05" customHeight="1">
      <c r="A200" s="15"/>
      <c r="B200" s="64" t="s">
        <v>499</v>
      </c>
      <c r="C200" s="65"/>
      <c r="D200" s="65"/>
      <c r="E200" s="78">
        <v>1</v>
      </c>
      <c r="F200" s="79" t="s">
        <v>374</v>
      </c>
      <c r="G200" s="80">
        <v>8.1</v>
      </c>
      <c r="H200" s="81" t="s">
        <v>54</v>
      </c>
      <c r="I200" s="80">
        <v>1.5</v>
      </c>
      <c r="J200" s="150" t="s">
        <v>54</v>
      </c>
      <c r="K200" s="80">
        <f>TRUNC((G200*I200)*E200,2)</f>
        <v>12.15</v>
      </c>
      <c r="L200" s="151" t="s">
        <v>8</v>
      </c>
      <c r="M200" s="15"/>
      <c r="R200" s="15"/>
      <c r="S200" s="15"/>
      <c r="T200" s="15"/>
    </row>
    <row r="201" spans="1:20" customFormat="1" ht="10.55" customHeight="1">
      <c r="A201" s="15"/>
      <c r="B201" s="64" t="s">
        <v>499</v>
      </c>
      <c r="C201" s="65"/>
      <c r="D201" s="65"/>
      <c r="E201" s="78">
        <v>1</v>
      </c>
      <c r="F201" s="79" t="s">
        <v>374</v>
      </c>
      <c r="G201" s="80">
        <v>7.5</v>
      </c>
      <c r="H201" s="81" t="s">
        <v>54</v>
      </c>
      <c r="I201" s="80">
        <v>1.5</v>
      </c>
      <c r="J201" s="150" t="s">
        <v>54</v>
      </c>
      <c r="K201" s="80">
        <f>TRUNC((G201*I201)*E201,2)</f>
        <v>11.25</v>
      </c>
      <c r="L201" s="151" t="s">
        <v>8</v>
      </c>
      <c r="M201" s="15"/>
      <c r="R201" s="15"/>
      <c r="S201" s="15"/>
      <c r="T201" s="15"/>
    </row>
    <row r="202" spans="1:20" customFormat="1" ht="11.05" customHeight="1">
      <c r="A202" s="15"/>
      <c r="B202" s="64" t="s">
        <v>434</v>
      </c>
      <c r="C202" s="65"/>
      <c r="D202" s="65"/>
      <c r="E202" s="78">
        <v>1</v>
      </c>
      <c r="F202" s="79" t="s">
        <v>374</v>
      </c>
      <c r="G202" s="80">
        <v>6.2</v>
      </c>
      <c r="H202" s="81" t="s">
        <v>54</v>
      </c>
      <c r="I202" s="80">
        <v>2.9</v>
      </c>
      <c r="J202" s="150" t="s">
        <v>54</v>
      </c>
      <c r="K202" s="80">
        <f>TRUNC((G202*I202)*E202,2)</f>
        <v>17.98</v>
      </c>
      <c r="L202" s="151" t="s">
        <v>8</v>
      </c>
      <c r="M202" s="15"/>
      <c r="R202" s="15"/>
      <c r="S202" s="15"/>
      <c r="T202" s="15"/>
    </row>
    <row r="203" spans="1:20" s="17" customFormat="1" ht="1.45" customHeight="1">
      <c r="B203" s="49"/>
      <c r="C203" s="49"/>
      <c r="D203" s="49"/>
      <c r="E203" s="50"/>
      <c r="F203" s="51"/>
      <c r="G203" s="52"/>
      <c r="H203" s="53"/>
      <c r="I203" s="50"/>
      <c r="J203" s="138"/>
      <c r="K203" s="50"/>
      <c r="L203" s="50"/>
      <c r="N203"/>
      <c r="O203"/>
      <c r="P203"/>
      <c r="Q203"/>
    </row>
    <row r="204" spans="1:20" customFormat="1">
      <c r="A204" s="15"/>
      <c r="B204" s="70"/>
      <c r="C204" s="71"/>
      <c r="D204" s="71"/>
      <c r="E204" s="82" t="s">
        <v>25</v>
      </c>
      <c r="F204" s="83"/>
      <c r="G204" s="83"/>
      <c r="H204" s="84"/>
      <c r="I204" s="152"/>
      <c r="J204" s="153"/>
      <c r="K204" s="154">
        <f>SUM(K197:K203)</f>
        <v>41.379999999999995</v>
      </c>
      <c r="L204" s="155" t="s">
        <v>8</v>
      </c>
      <c r="M204" s="15"/>
      <c r="R204" s="15"/>
      <c r="S204" s="15"/>
      <c r="T204" s="15"/>
    </row>
    <row r="205" spans="1:20" s="17" customFormat="1" ht="8.0500000000000007" customHeight="1">
      <c r="B205" s="49"/>
      <c r="C205" s="49"/>
      <c r="D205" s="49"/>
      <c r="E205" s="50"/>
      <c r="F205" s="51"/>
      <c r="G205" s="52"/>
      <c r="H205" s="53"/>
      <c r="I205" s="50"/>
      <c r="J205" s="138"/>
      <c r="K205" s="50"/>
      <c r="L205" s="50"/>
      <c r="N205"/>
      <c r="O205"/>
      <c r="P205"/>
      <c r="Q205"/>
    </row>
    <row r="206" spans="1:20" s="18" customFormat="1" ht="11.4" customHeight="1">
      <c r="A206" s="57"/>
      <c r="B206" s="281" t="s">
        <v>452</v>
      </c>
      <c r="C206" s="281"/>
      <c r="D206" s="281"/>
      <c r="E206" s="281" t="s">
        <v>280</v>
      </c>
      <c r="F206" s="282"/>
      <c r="G206" s="283"/>
      <c r="H206" s="283"/>
      <c r="I206" s="281"/>
      <c r="J206" s="286"/>
      <c r="K206" s="281"/>
      <c r="L206" s="281"/>
      <c r="M206" s="57"/>
      <c r="N206"/>
      <c r="O206"/>
      <c r="R206" s="57"/>
      <c r="S206" s="57"/>
      <c r="T206" s="57"/>
    </row>
    <row r="207" spans="1:20" s="17" customFormat="1" ht="1.45" customHeight="1">
      <c r="B207" s="49"/>
      <c r="C207" s="49"/>
      <c r="D207" s="49"/>
      <c r="E207" s="50"/>
      <c r="F207" s="51"/>
      <c r="G207" s="52"/>
      <c r="H207" s="53"/>
      <c r="I207" s="50"/>
      <c r="J207" s="138"/>
      <c r="K207" s="50"/>
      <c r="L207" s="50"/>
      <c r="N207"/>
      <c r="O207"/>
      <c r="P207"/>
      <c r="Q207"/>
    </row>
    <row r="208" spans="1:20" s="18" customFormat="1" ht="8.75" customHeight="1">
      <c r="A208" s="57"/>
      <c r="B208" s="58"/>
      <c r="C208" s="59"/>
      <c r="D208" s="59"/>
      <c r="E208" s="60" t="s">
        <v>373</v>
      </c>
      <c r="F208" s="61" t="s">
        <v>374</v>
      </c>
      <c r="G208" s="62" t="s">
        <v>426</v>
      </c>
      <c r="H208" s="63" t="s">
        <v>374</v>
      </c>
      <c r="I208" s="62" t="s">
        <v>375</v>
      </c>
      <c r="J208" s="140" t="s">
        <v>374</v>
      </c>
      <c r="K208" s="62" t="s">
        <v>377</v>
      </c>
      <c r="L208" s="141"/>
      <c r="M208" s="57"/>
      <c r="N208"/>
      <c r="O208"/>
      <c r="R208" s="57"/>
      <c r="S208" s="57"/>
      <c r="T208" s="57"/>
    </row>
    <row r="209" spans="1:20" customFormat="1" ht="11.05" customHeight="1">
      <c r="A209" s="15"/>
      <c r="B209" s="64" t="s">
        <v>427</v>
      </c>
      <c r="C209" s="65"/>
      <c r="D209" s="65"/>
      <c r="E209" s="78">
        <v>0</v>
      </c>
      <c r="F209" s="79" t="s">
        <v>374</v>
      </c>
      <c r="G209" s="80">
        <v>0.75</v>
      </c>
      <c r="H209" s="81" t="s">
        <v>54</v>
      </c>
      <c r="I209" s="80">
        <v>1.05</v>
      </c>
      <c r="J209" s="150" t="s">
        <v>54</v>
      </c>
      <c r="K209" s="80">
        <f>TRUNC((G209*I209)*E209,2)</f>
        <v>0</v>
      </c>
      <c r="L209" s="151" t="s">
        <v>8</v>
      </c>
      <c r="M209" s="15"/>
      <c r="R209" s="15"/>
      <c r="S209" s="15"/>
      <c r="T209" s="15"/>
    </row>
    <row r="210" spans="1:20" customFormat="1" ht="11.05" customHeight="1">
      <c r="A210" s="15"/>
      <c r="B210" s="64" t="s">
        <v>449</v>
      </c>
      <c r="C210" s="65"/>
      <c r="D210" s="65"/>
      <c r="E210" s="78">
        <v>0</v>
      </c>
      <c r="F210" s="79" t="s">
        <v>374</v>
      </c>
      <c r="G210" s="80">
        <v>3.1</v>
      </c>
      <c r="H210" s="81" t="s">
        <v>54</v>
      </c>
      <c r="I210" s="80">
        <v>1.05</v>
      </c>
      <c r="J210" s="150" t="s">
        <v>54</v>
      </c>
      <c r="K210" s="80">
        <f>TRUNC((G210*I210)*E210,2)</f>
        <v>0</v>
      </c>
      <c r="L210" s="151" t="s">
        <v>8</v>
      </c>
      <c r="M210" s="15"/>
      <c r="R210" s="15"/>
      <c r="S210" s="15"/>
      <c r="T210" s="15"/>
    </row>
    <row r="211" spans="1:20" customFormat="1" ht="11.05" customHeight="1">
      <c r="A211" s="15"/>
      <c r="B211" s="64" t="s">
        <v>429</v>
      </c>
      <c r="C211" s="65"/>
      <c r="D211" s="65"/>
      <c r="E211" s="78">
        <v>1</v>
      </c>
      <c r="F211" s="79" t="s">
        <v>374</v>
      </c>
      <c r="G211" s="80">
        <v>2.2000000000000002</v>
      </c>
      <c r="H211" s="81" t="s">
        <v>54</v>
      </c>
      <c r="I211" s="80">
        <v>2.9</v>
      </c>
      <c r="J211" s="150" t="s">
        <v>54</v>
      </c>
      <c r="K211" s="80">
        <f>TRUNC((G211*I211)*E211,2)</f>
        <v>6.38</v>
      </c>
      <c r="L211" s="151" t="s">
        <v>8</v>
      </c>
      <c r="M211" s="15"/>
      <c r="R211" s="15"/>
      <c r="S211" s="15"/>
      <c r="T211" s="15"/>
    </row>
    <row r="212" spans="1:20" customFormat="1" ht="11.05" customHeight="1">
      <c r="A212" s="15"/>
      <c r="B212" s="64" t="s">
        <v>450</v>
      </c>
      <c r="C212" s="65"/>
      <c r="D212" s="65"/>
      <c r="E212" s="78">
        <v>2</v>
      </c>
      <c r="F212" s="79" t="s">
        <v>374</v>
      </c>
      <c r="G212" s="80">
        <v>0.7</v>
      </c>
      <c r="H212" s="81" t="s">
        <v>54</v>
      </c>
      <c r="I212" s="80">
        <v>2.9</v>
      </c>
      <c r="J212" s="150" t="s">
        <v>54</v>
      </c>
      <c r="K212" s="80">
        <f>TRUNC((G212*I212)*E212,2)</f>
        <v>4.0599999999999996</v>
      </c>
      <c r="L212" s="151" t="s">
        <v>8</v>
      </c>
      <c r="M212" s="15"/>
      <c r="R212" s="15"/>
      <c r="S212" s="15"/>
      <c r="T212" s="15"/>
    </row>
    <row r="213" spans="1:20" customFormat="1" ht="10.55" customHeight="1">
      <c r="A213" s="15"/>
      <c r="B213" s="64" t="s">
        <v>499</v>
      </c>
      <c r="C213" s="65"/>
      <c r="D213" s="65"/>
      <c r="E213" s="78">
        <v>1</v>
      </c>
      <c r="F213" s="79" t="s">
        <v>374</v>
      </c>
      <c r="G213" s="80">
        <v>7.5</v>
      </c>
      <c r="H213" s="81" t="s">
        <v>54</v>
      </c>
      <c r="I213" s="80">
        <v>1.5</v>
      </c>
      <c r="J213" s="150" t="s">
        <v>54</v>
      </c>
      <c r="K213" s="80">
        <f>TRUNC((G213*I213)*E213,2)</f>
        <v>11.25</v>
      </c>
      <c r="L213" s="151" t="s">
        <v>8</v>
      </c>
      <c r="M213" s="15"/>
      <c r="R213" s="15"/>
      <c r="S213" s="15"/>
      <c r="T213" s="15"/>
    </row>
    <row r="214" spans="1:20" s="17" customFormat="1" ht="1.45" customHeight="1">
      <c r="B214" s="49"/>
      <c r="C214" s="49"/>
      <c r="D214" s="49"/>
      <c r="E214" s="50"/>
      <c r="F214" s="51"/>
      <c r="G214" s="52"/>
      <c r="H214" s="53"/>
      <c r="I214" s="50"/>
      <c r="J214" s="138"/>
      <c r="K214" s="50"/>
      <c r="L214" s="50"/>
      <c r="N214"/>
      <c r="O214"/>
      <c r="P214"/>
      <c r="Q214"/>
    </row>
    <row r="215" spans="1:20" customFormat="1">
      <c r="A215" s="15"/>
      <c r="B215" s="70"/>
      <c r="C215" s="71"/>
      <c r="D215" s="71"/>
      <c r="E215" s="82" t="s">
        <v>25</v>
      </c>
      <c r="F215" s="83"/>
      <c r="G215" s="83"/>
      <c r="H215" s="84"/>
      <c r="I215" s="152"/>
      <c r="J215" s="153"/>
      <c r="K215" s="154">
        <f>SUM(K208:K214)</f>
        <v>21.689999999999998</v>
      </c>
      <c r="L215" s="155" t="s">
        <v>8</v>
      </c>
      <c r="M215" s="15"/>
      <c r="R215" s="15"/>
      <c r="S215" s="15"/>
      <c r="T215" s="15"/>
    </row>
    <row r="216" spans="1:20" s="17" customFormat="1" ht="8.0500000000000007" customHeight="1">
      <c r="B216" s="49"/>
      <c r="C216" s="49"/>
      <c r="D216" s="49"/>
      <c r="E216" s="50"/>
      <c r="F216" s="51"/>
      <c r="G216" s="52"/>
      <c r="H216" s="53"/>
      <c r="I216" s="50"/>
      <c r="J216" s="138"/>
      <c r="K216" s="50"/>
      <c r="L216" s="50"/>
      <c r="N216"/>
      <c r="O216"/>
      <c r="P216"/>
      <c r="Q216"/>
    </row>
    <row r="217" spans="1:20" s="18" customFormat="1" ht="11.4" customHeight="1">
      <c r="A217" s="57"/>
      <c r="B217" s="281" t="s">
        <v>453</v>
      </c>
      <c r="C217" s="281"/>
      <c r="D217" s="281"/>
      <c r="E217" s="281" t="s">
        <v>284</v>
      </c>
      <c r="F217" s="282"/>
      <c r="G217" s="283"/>
      <c r="H217" s="283"/>
      <c r="I217" s="281"/>
      <c r="J217" s="286"/>
      <c r="K217" s="281"/>
      <c r="L217" s="281"/>
      <c r="M217" s="57"/>
      <c r="N217"/>
      <c r="O217"/>
      <c r="R217" s="57"/>
      <c r="S217" s="57"/>
      <c r="T217" s="57"/>
    </row>
    <row r="218" spans="1:20" s="17" customFormat="1" ht="1.45" customHeight="1">
      <c r="B218" s="49"/>
      <c r="C218" s="49"/>
      <c r="D218" s="49"/>
      <c r="E218" s="50"/>
      <c r="F218" s="51"/>
      <c r="G218" s="52"/>
      <c r="H218" s="53"/>
      <c r="I218" s="50"/>
      <c r="J218" s="138"/>
      <c r="K218" s="50"/>
      <c r="L218" s="50"/>
      <c r="N218"/>
      <c r="O218"/>
      <c r="P218"/>
      <c r="Q218"/>
    </row>
    <row r="219" spans="1:20" s="18" customFormat="1" ht="8.75" customHeight="1">
      <c r="A219" s="57"/>
      <c r="B219" s="58"/>
      <c r="C219" s="59"/>
      <c r="D219" s="59"/>
      <c r="E219" s="60" t="s">
        <v>373</v>
      </c>
      <c r="F219" s="61" t="s">
        <v>374</v>
      </c>
      <c r="G219" s="62" t="s">
        <v>426</v>
      </c>
      <c r="H219" s="63" t="s">
        <v>374</v>
      </c>
      <c r="I219" s="62" t="s">
        <v>375</v>
      </c>
      <c r="J219" s="140" t="s">
        <v>374</v>
      </c>
      <c r="K219" s="62" t="s">
        <v>377</v>
      </c>
      <c r="L219" s="141"/>
      <c r="M219" s="57"/>
      <c r="N219"/>
      <c r="O219"/>
      <c r="R219" s="57"/>
      <c r="S219" s="57"/>
      <c r="T219" s="57"/>
    </row>
    <row r="220" spans="1:20" customFormat="1" ht="11.05" customHeight="1">
      <c r="A220" s="15"/>
      <c r="B220" s="64" t="s">
        <v>454</v>
      </c>
      <c r="C220" s="65"/>
      <c r="D220" s="65"/>
      <c r="E220" s="78">
        <v>1</v>
      </c>
      <c r="F220" s="79" t="s">
        <v>374</v>
      </c>
      <c r="G220" s="80">
        <v>7.2</v>
      </c>
      <c r="H220" s="81" t="s">
        <v>54</v>
      </c>
      <c r="I220" s="80">
        <v>2.9</v>
      </c>
      <c r="J220" s="150" t="s">
        <v>54</v>
      </c>
      <c r="K220" s="80">
        <f>TRUNC((G220*I220)*E220,2)</f>
        <v>20.88</v>
      </c>
      <c r="L220" s="151" t="s">
        <v>8</v>
      </c>
      <c r="M220" s="15"/>
      <c r="R220" s="15"/>
      <c r="S220" s="15"/>
      <c r="T220" s="15"/>
    </row>
    <row r="221" spans="1:20" s="17" customFormat="1" ht="1.45" customHeight="1">
      <c r="B221" s="49"/>
      <c r="C221" s="49"/>
      <c r="D221" s="49"/>
      <c r="E221" s="50"/>
      <c r="F221" s="51"/>
      <c r="G221" s="52"/>
      <c r="H221" s="53"/>
      <c r="I221" s="50"/>
      <c r="J221" s="138"/>
      <c r="K221" s="50"/>
      <c r="L221" s="50"/>
      <c r="N221"/>
      <c r="O221"/>
      <c r="P221"/>
      <c r="Q221"/>
    </row>
    <row r="222" spans="1:20" customFormat="1">
      <c r="A222" s="15"/>
      <c r="B222" s="70"/>
      <c r="C222" s="71"/>
      <c r="D222" s="71"/>
      <c r="E222" s="82" t="s">
        <v>25</v>
      </c>
      <c r="F222" s="83"/>
      <c r="G222" s="83"/>
      <c r="H222" s="84"/>
      <c r="I222" s="152"/>
      <c r="J222" s="153"/>
      <c r="K222" s="154">
        <f>SUM(K219:K221)</f>
        <v>20.88</v>
      </c>
      <c r="L222" s="155" t="s">
        <v>8</v>
      </c>
      <c r="M222" s="15"/>
      <c r="R222" s="15"/>
      <c r="S222" s="15"/>
      <c r="T222" s="15"/>
    </row>
    <row r="223" spans="1:20" s="17" customFormat="1" ht="8.0500000000000007" customHeight="1">
      <c r="B223" s="49"/>
      <c r="C223" s="49"/>
      <c r="D223" s="49"/>
      <c r="E223" s="50"/>
      <c r="F223" s="51"/>
      <c r="G223" s="52"/>
      <c r="H223" s="53"/>
      <c r="I223" s="50"/>
      <c r="J223" s="138"/>
      <c r="K223" s="50"/>
      <c r="L223" s="50"/>
      <c r="N223"/>
      <c r="O223"/>
      <c r="P223"/>
      <c r="Q223"/>
    </row>
    <row r="224" spans="1:20" s="18" customFormat="1" ht="11.4" customHeight="1">
      <c r="A224" s="57"/>
      <c r="B224" s="281" t="s">
        <v>455</v>
      </c>
      <c r="C224" s="281"/>
      <c r="D224" s="281"/>
      <c r="E224" s="281" t="s">
        <v>286</v>
      </c>
      <c r="F224" s="282"/>
      <c r="G224" s="283"/>
      <c r="H224" s="283"/>
      <c r="I224" s="281"/>
      <c r="J224" s="286"/>
      <c r="K224" s="281"/>
      <c r="L224" s="281"/>
      <c r="M224" s="57"/>
      <c r="N224"/>
      <c r="O224"/>
      <c r="R224" s="57"/>
      <c r="S224" s="57"/>
      <c r="T224" s="57"/>
    </row>
    <row r="225" spans="1:20" s="17" customFormat="1" ht="1.45" customHeight="1">
      <c r="B225" s="49"/>
      <c r="C225" s="49"/>
      <c r="D225" s="49"/>
      <c r="E225" s="50"/>
      <c r="F225" s="51"/>
      <c r="G225" s="52"/>
      <c r="H225" s="53"/>
      <c r="I225" s="50"/>
      <c r="J225" s="138"/>
      <c r="K225" s="50"/>
      <c r="L225" s="50"/>
      <c r="N225"/>
      <c r="O225"/>
      <c r="P225"/>
      <c r="Q225"/>
    </row>
    <row r="226" spans="1:20" s="18" customFormat="1" ht="8.75" customHeight="1">
      <c r="A226" s="57"/>
      <c r="B226" s="58"/>
      <c r="C226" s="59"/>
      <c r="D226" s="59"/>
      <c r="E226" s="60" t="s">
        <v>373</v>
      </c>
      <c r="F226" s="61" t="s">
        <v>374</v>
      </c>
      <c r="G226" s="62" t="s">
        <v>426</v>
      </c>
      <c r="H226" s="63" t="s">
        <v>374</v>
      </c>
      <c r="I226" s="62" t="s">
        <v>375</v>
      </c>
      <c r="J226" s="140" t="s">
        <v>374</v>
      </c>
      <c r="K226" s="62" t="s">
        <v>377</v>
      </c>
      <c r="L226" s="141"/>
      <c r="M226" s="57"/>
      <c r="N226"/>
      <c r="O226"/>
      <c r="R226" s="57"/>
      <c r="S226" s="57"/>
      <c r="T226" s="57"/>
    </row>
    <row r="227" spans="1:20" customFormat="1" ht="11.05" customHeight="1">
      <c r="A227" s="15"/>
      <c r="B227" s="64" t="s">
        <v>427</v>
      </c>
      <c r="C227" s="65"/>
      <c r="D227" s="65"/>
      <c r="E227" s="78">
        <v>0</v>
      </c>
      <c r="F227" s="79" t="s">
        <v>374</v>
      </c>
      <c r="G227" s="80">
        <v>0.8</v>
      </c>
      <c r="H227" s="81" t="s">
        <v>54</v>
      </c>
      <c r="I227" s="80">
        <v>1.05</v>
      </c>
      <c r="J227" s="150" t="s">
        <v>54</v>
      </c>
      <c r="K227" s="80">
        <f>TRUNC((G227*I227)*E227,2)</f>
        <v>0</v>
      </c>
      <c r="L227" s="151" t="s">
        <v>8</v>
      </c>
      <c r="M227" s="15"/>
      <c r="R227" s="15"/>
      <c r="S227" s="15"/>
      <c r="T227" s="15"/>
    </row>
    <row r="228" spans="1:20" customFormat="1" ht="11.05" customHeight="1">
      <c r="A228" s="15"/>
      <c r="B228" s="64" t="s">
        <v>449</v>
      </c>
      <c r="C228" s="65"/>
      <c r="D228" s="65"/>
      <c r="E228" s="78">
        <v>0</v>
      </c>
      <c r="F228" s="79" t="s">
        <v>374</v>
      </c>
      <c r="G228" s="80">
        <v>3.6</v>
      </c>
      <c r="H228" s="81" t="s">
        <v>54</v>
      </c>
      <c r="I228" s="80">
        <v>1.05</v>
      </c>
      <c r="J228" s="150" t="s">
        <v>54</v>
      </c>
      <c r="K228" s="80">
        <f>TRUNC((G228*I228)*E228,2)</f>
        <v>0</v>
      </c>
      <c r="L228" s="151" t="s">
        <v>8</v>
      </c>
      <c r="M228" s="15"/>
      <c r="R228" s="15"/>
      <c r="S228" s="15"/>
      <c r="T228" s="15"/>
    </row>
    <row r="229" spans="1:20" customFormat="1" ht="11.05" customHeight="1">
      <c r="A229" s="15"/>
      <c r="B229" s="64" t="s">
        <v>434</v>
      </c>
      <c r="C229" s="65"/>
      <c r="D229" s="65"/>
      <c r="E229" s="78">
        <v>1</v>
      </c>
      <c r="F229" s="79" t="s">
        <v>374</v>
      </c>
      <c r="G229" s="80">
        <v>6.2</v>
      </c>
      <c r="H229" s="81" t="s">
        <v>54</v>
      </c>
      <c r="I229" s="80">
        <v>2.9</v>
      </c>
      <c r="J229" s="150" t="s">
        <v>54</v>
      </c>
      <c r="K229" s="80">
        <f>TRUNC((G229*I229)*E229,2)</f>
        <v>17.98</v>
      </c>
      <c r="L229" s="151" t="s">
        <v>8</v>
      </c>
      <c r="M229" s="15"/>
      <c r="R229" s="15"/>
      <c r="S229" s="15"/>
      <c r="T229" s="15"/>
    </row>
    <row r="230" spans="1:20" s="17" customFormat="1" ht="1.45" customHeight="1">
      <c r="B230" s="49"/>
      <c r="C230" s="49"/>
      <c r="D230" s="49"/>
      <c r="E230" s="50"/>
      <c r="F230" s="51"/>
      <c r="G230" s="52"/>
      <c r="H230" s="53"/>
      <c r="I230" s="50"/>
      <c r="J230" s="138"/>
      <c r="K230" s="50"/>
      <c r="L230" s="50"/>
      <c r="N230"/>
      <c r="O230"/>
      <c r="P230"/>
      <c r="Q230"/>
    </row>
    <row r="231" spans="1:20" customFormat="1">
      <c r="A231" s="15"/>
      <c r="B231" s="70"/>
      <c r="C231" s="71"/>
      <c r="D231" s="71"/>
      <c r="E231" s="82" t="s">
        <v>25</v>
      </c>
      <c r="F231" s="83"/>
      <c r="G231" s="83"/>
      <c r="H231" s="84"/>
      <c r="I231" s="152"/>
      <c r="J231" s="153"/>
      <c r="K231" s="154">
        <f>SUM(K226:K230)</f>
        <v>17.98</v>
      </c>
      <c r="L231" s="155" t="s">
        <v>8</v>
      </c>
      <c r="M231" s="15"/>
      <c r="R231" s="15"/>
      <c r="S231" s="15"/>
      <c r="T231" s="15"/>
    </row>
    <row r="232" spans="1:20" s="17" customFormat="1" ht="8.0500000000000007" customHeight="1">
      <c r="B232" s="49"/>
      <c r="C232" s="49"/>
      <c r="D232" s="49"/>
      <c r="E232" s="50"/>
      <c r="F232" s="51"/>
      <c r="G232" s="52"/>
      <c r="H232" s="53"/>
      <c r="I232" s="50"/>
      <c r="J232" s="138"/>
      <c r="K232" s="50"/>
      <c r="L232" s="50"/>
      <c r="N232"/>
      <c r="O232"/>
      <c r="P232"/>
      <c r="Q232"/>
    </row>
    <row r="233" spans="1:20" s="18" customFormat="1" ht="11.4" customHeight="1">
      <c r="A233" s="57"/>
      <c r="B233" s="281" t="s">
        <v>456</v>
      </c>
      <c r="C233" s="281"/>
      <c r="D233" s="281"/>
      <c r="E233" s="281" t="s">
        <v>457</v>
      </c>
      <c r="F233" s="282"/>
      <c r="G233" s="283"/>
      <c r="H233" s="283"/>
      <c r="I233" s="281"/>
      <c r="J233" s="286"/>
      <c r="K233" s="281"/>
      <c r="L233" s="281"/>
      <c r="M233" s="57"/>
      <c r="N233"/>
      <c r="O233"/>
      <c r="R233" s="57"/>
      <c r="S233" s="57"/>
      <c r="T233" s="57"/>
    </row>
    <row r="234" spans="1:20" s="17" customFormat="1" ht="1.45" customHeight="1">
      <c r="B234" s="49"/>
      <c r="C234" s="49"/>
      <c r="D234" s="49"/>
      <c r="E234" s="50"/>
      <c r="F234" s="51"/>
      <c r="G234" s="52"/>
      <c r="H234" s="53"/>
      <c r="I234" s="50"/>
      <c r="J234" s="138"/>
      <c r="K234" s="50"/>
      <c r="L234" s="50"/>
      <c r="N234"/>
      <c r="O234"/>
      <c r="P234"/>
      <c r="Q234"/>
    </row>
    <row r="235" spans="1:20" s="18" customFormat="1" ht="8.75" customHeight="1">
      <c r="A235" s="57"/>
      <c r="B235" s="58"/>
      <c r="C235" s="59"/>
      <c r="D235" s="59"/>
      <c r="E235" s="60" t="s">
        <v>373</v>
      </c>
      <c r="F235" s="61" t="s">
        <v>374</v>
      </c>
      <c r="G235" s="62" t="s">
        <v>426</v>
      </c>
      <c r="H235" s="63" t="s">
        <v>374</v>
      </c>
      <c r="I235" s="62" t="s">
        <v>375</v>
      </c>
      <c r="J235" s="140" t="s">
        <v>374</v>
      </c>
      <c r="K235" s="62" t="s">
        <v>377</v>
      </c>
      <c r="L235" s="141"/>
      <c r="M235" s="57"/>
      <c r="N235"/>
      <c r="O235"/>
      <c r="R235" s="57"/>
      <c r="S235" s="57"/>
      <c r="T235" s="57"/>
    </row>
    <row r="236" spans="1:20" customFormat="1" ht="11.05" customHeight="1">
      <c r="A236" s="15"/>
      <c r="B236" s="64" t="s">
        <v>499</v>
      </c>
      <c r="C236" s="65"/>
      <c r="D236" s="65"/>
      <c r="E236" s="78">
        <v>1</v>
      </c>
      <c r="F236" s="79" t="s">
        <v>374</v>
      </c>
      <c r="G236" s="80">
        <v>15.9</v>
      </c>
      <c r="H236" s="81" t="s">
        <v>54</v>
      </c>
      <c r="I236" s="80">
        <v>1.5</v>
      </c>
      <c r="J236" s="150" t="s">
        <v>54</v>
      </c>
      <c r="K236" s="80">
        <f>TRUNC((G236*I236)*E236,2)</f>
        <v>23.85</v>
      </c>
      <c r="L236" s="151" t="s">
        <v>8</v>
      </c>
      <c r="M236" s="15"/>
      <c r="R236" s="15"/>
      <c r="S236" s="15"/>
      <c r="T236" s="15"/>
    </row>
    <row r="237" spans="1:20" customFormat="1" ht="11.05" customHeight="1">
      <c r="A237" s="15"/>
      <c r="B237" s="64" t="s">
        <v>499</v>
      </c>
      <c r="C237" s="65"/>
      <c r="D237" s="65"/>
      <c r="E237" s="78">
        <v>1</v>
      </c>
      <c r="F237" s="79" t="s">
        <v>374</v>
      </c>
      <c r="G237" s="80">
        <v>14.7</v>
      </c>
      <c r="H237" s="81" t="s">
        <v>54</v>
      </c>
      <c r="I237" s="80">
        <v>1.35</v>
      </c>
      <c r="J237" s="150" t="s">
        <v>54</v>
      </c>
      <c r="K237" s="80">
        <f>TRUNC((G237*I237)*E237,2)</f>
        <v>19.84</v>
      </c>
      <c r="L237" s="151" t="s">
        <v>8</v>
      </c>
      <c r="M237" s="15"/>
      <c r="R237" s="15"/>
      <c r="S237" s="15"/>
      <c r="T237" s="15"/>
    </row>
    <row r="238" spans="1:20" customFormat="1" ht="11.05" customHeight="1">
      <c r="A238" s="15"/>
      <c r="B238" s="64" t="s">
        <v>450</v>
      </c>
      <c r="C238" s="65"/>
      <c r="D238" s="65"/>
      <c r="E238" s="78">
        <v>2</v>
      </c>
      <c r="F238" s="79" t="s">
        <v>374</v>
      </c>
      <c r="G238" s="80">
        <v>0.5</v>
      </c>
      <c r="H238" s="81" t="s">
        <v>54</v>
      </c>
      <c r="I238" s="80">
        <v>2.9</v>
      </c>
      <c r="J238" s="150" t="s">
        <v>54</v>
      </c>
      <c r="K238" s="80">
        <f>TRUNC((G238*I238)*E238,2)</f>
        <v>2.9</v>
      </c>
      <c r="L238" s="151" t="s">
        <v>8</v>
      </c>
      <c r="M238" s="15"/>
      <c r="R238" s="15"/>
      <c r="S238" s="15"/>
      <c r="T238" s="15"/>
    </row>
    <row r="239" spans="1:20" s="17" customFormat="1" ht="1.45" customHeight="1">
      <c r="B239" s="49"/>
      <c r="C239" s="49"/>
      <c r="D239" s="49"/>
      <c r="E239" s="50"/>
      <c r="F239" s="51"/>
      <c r="G239" s="52"/>
      <c r="H239" s="53"/>
      <c r="I239" s="50"/>
      <c r="J239" s="138"/>
      <c r="K239" s="50"/>
      <c r="L239" s="50"/>
      <c r="N239"/>
      <c r="O239"/>
      <c r="P239"/>
      <c r="Q239"/>
    </row>
    <row r="240" spans="1:20" customFormat="1">
      <c r="A240" s="15"/>
      <c r="B240" s="70"/>
      <c r="C240" s="71"/>
      <c r="D240" s="71"/>
      <c r="E240" s="82" t="s">
        <v>25</v>
      </c>
      <c r="F240" s="83"/>
      <c r="G240" s="83"/>
      <c r="H240" s="84"/>
      <c r="I240" s="152"/>
      <c r="J240" s="153"/>
      <c r="K240" s="154">
        <f>SUM(K235:K239)</f>
        <v>46.589999999999996</v>
      </c>
      <c r="L240" s="155" t="s">
        <v>8</v>
      </c>
      <c r="M240" s="15"/>
      <c r="R240" s="15"/>
      <c r="S240" s="15"/>
      <c r="T240" s="15"/>
    </row>
    <row r="241" spans="1:20" s="17" customFormat="1" ht="8.0500000000000007" customHeight="1">
      <c r="B241" s="49"/>
      <c r="C241" s="49"/>
      <c r="D241" s="49"/>
      <c r="E241" s="50"/>
      <c r="F241" s="51"/>
      <c r="G241" s="52"/>
      <c r="H241" s="53"/>
      <c r="I241" s="50"/>
      <c r="J241" s="138"/>
      <c r="K241" s="50"/>
      <c r="L241" s="50"/>
      <c r="N241"/>
      <c r="O241"/>
      <c r="P241"/>
      <c r="Q241"/>
    </row>
    <row r="242" spans="1:20" s="18" customFormat="1" ht="11.4" customHeight="1">
      <c r="A242" s="57"/>
      <c r="B242" s="281" t="s">
        <v>458</v>
      </c>
      <c r="C242" s="281"/>
      <c r="D242" s="281"/>
      <c r="E242" s="281" t="s">
        <v>290</v>
      </c>
      <c r="F242" s="282"/>
      <c r="G242" s="283"/>
      <c r="H242" s="283"/>
      <c r="I242" s="281"/>
      <c r="J242" s="286"/>
      <c r="K242" s="281"/>
      <c r="L242" s="281"/>
      <c r="M242" s="57"/>
      <c r="N242"/>
      <c r="O242"/>
      <c r="R242" s="57"/>
      <c r="S242" s="57"/>
      <c r="T242" s="57"/>
    </row>
    <row r="243" spans="1:20" s="17" customFormat="1" ht="1.45" customHeight="1">
      <c r="B243" s="49"/>
      <c r="C243" s="49"/>
      <c r="D243" s="49"/>
      <c r="E243" s="50"/>
      <c r="F243" s="51"/>
      <c r="G243" s="52"/>
      <c r="H243" s="53"/>
      <c r="I243" s="50"/>
      <c r="J243" s="138"/>
      <c r="K243" s="50"/>
      <c r="L243" s="50"/>
      <c r="N243"/>
      <c r="O243"/>
      <c r="P243"/>
      <c r="Q243"/>
    </row>
    <row r="244" spans="1:20" s="18" customFormat="1" ht="8.75" customHeight="1">
      <c r="A244" s="57"/>
      <c r="B244" s="58"/>
      <c r="C244" s="59"/>
      <c r="D244" s="59"/>
      <c r="E244" s="60" t="s">
        <v>373</v>
      </c>
      <c r="F244" s="61" t="s">
        <v>374</v>
      </c>
      <c r="G244" s="62" t="s">
        <v>426</v>
      </c>
      <c r="H244" s="63" t="s">
        <v>374</v>
      </c>
      <c r="I244" s="62" t="s">
        <v>375</v>
      </c>
      <c r="J244" s="140" t="s">
        <v>374</v>
      </c>
      <c r="K244" s="62" t="s">
        <v>377</v>
      </c>
      <c r="L244" s="141"/>
      <c r="M244" s="57"/>
      <c r="N244"/>
      <c r="O244"/>
      <c r="R244" s="57"/>
      <c r="S244" s="57"/>
      <c r="T244" s="57"/>
    </row>
    <row r="245" spans="1:20" customFormat="1" ht="11.05" customHeight="1">
      <c r="A245" s="15"/>
      <c r="B245" s="64" t="s">
        <v>454</v>
      </c>
      <c r="C245" s="65"/>
      <c r="D245" s="65"/>
      <c r="E245" s="78">
        <v>1</v>
      </c>
      <c r="F245" s="79" t="s">
        <v>374</v>
      </c>
      <c r="G245" s="80">
        <v>7.2</v>
      </c>
      <c r="H245" s="81" t="s">
        <v>54</v>
      </c>
      <c r="I245" s="80">
        <v>2.9</v>
      </c>
      <c r="J245" s="150" t="s">
        <v>54</v>
      </c>
      <c r="K245" s="80">
        <f>TRUNC((G245*I245)*E245,2)</f>
        <v>20.88</v>
      </c>
      <c r="L245" s="151" t="s">
        <v>8</v>
      </c>
      <c r="M245" s="15"/>
      <c r="R245" s="15"/>
      <c r="S245" s="15"/>
      <c r="T245" s="15"/>
    </row>
    <row r="246" spans="1:20" s="17" customFormat="1" ht="1.45" customHeight="1">
      <c r="B246" s="49"/>
      <c r="C246" s="49"/>
      <c r="D246" s="49"/>
      <c r="E246" s="50"/>
      <c r="F246" s="51"/>
      <c r="G246" s="52"/>
      <c r="H246" s="53"/>
      <c r="I246" s="50"/>
      <c r="J246" s="138"/>
      <c r="K246" s="50"/>
      <c r="L246" s="50"/>
      <c r="N246"/>
      <c r="O246"/>
      <c r="P246"/>
      <c r="Q246"/>
    </row>
    <row r="247" spans="1:20" customFormat="1">
      <c r="A247" s="15"/>
      <c r="B247" s="70"/>
      <c r="C247" s="71"/>
      <c r="D247" s="71"/>
      <c r="E247" s="82" t="s">
        <v>25</v>
      </c>
      <c r="F247" s="83"/>
      <c r="G247" s="83"/>
      <c r="H247" s="84"/>
      <c r="I247" s="152"/>
      <c r="J247" s="153"/>
      <c r="K247" s="154">
        <f>SUM(K243:K246)</f>
        <v>20.88</v>
      </c>
      <c r="L247" s="155" t="s">
        <v>8</v>
      </c>
      <c r="M247" s="15"/>
      <c r="R247" s="15"/>
      <c r="S247" s="15"/>
      <c r="T247" s="15"/>
    </row>
    <row r="248" spans="1:20" s="17" customFormat="1" ht="8.0500000000000007" customHeight="1">
      <c r="B248" s="49"/>
      <c r="C248" s="49"/>
      <c r="D248" s="49"/>
      <c r="E248" s="50"/>
      <c r="F248" s="51"/>
      <c r="G248" s="52"/>
      <c r="H248" s="53"/>
      <c r="I248" s="50"/>
      <c r="J248" s="138"/>
      <c r="K248" s="50"/>
      <c r="L248" s="50"/>
      <c r="N248"/>
      <c r="O248"/>
      <c r="P248"/>
      <c r="Q248"/>
    </row>
    <row r="249" spans="1:20" s="18" customFormat="1" ht="11.4" customHeight="1">
      <c r="A249" s="57"/>
      <c r="B249" s="281" t="s">
        <v>459</v>
      </c>
      <c r="C249" s="281"/>
      <c r="D249" s="281"/>
      <c r="E249" s="281" t="s">
        <v>292</v>
      </c>
      <c r="F249" s="282"/>
      <c r="G249" s="283"/>
      <c r="H249" s="283"/>
      <c r="I249" s="281"/>
      <c r="J249" s="286"/>
      <c r="K249" s="281"/>
      <c r="L249" s="281"/>
      <c r="M249" s="57"/>
      <c r="N249"/>
      <c r="O249"/>
      <c r="R249" s="57"/>
      <c r="S249" s="57"/>
      <c r="T249" s="57"/>
    </row>
    <row r="250" spans="1:20" s="17" customFormat="1" ht="1.45" customHeight="1">
      <c r="B250" s="49"/>
      <c r="C250" s="49"/>
      <c r="D250" s="49"/>
      <c r="E250" s="50"/>
      <c r="F250" s="51"/>
      <c r="G250" s="52"/>
      <c r="H250" s="53"/>
      <c r="I250" s="50"/>
      <c r="J250" s="138"/>
      <c r="K250" s="50"/>
      <c r="L250" s="50"/>
      <c r="N250"/>
      <c r="O250"/>
      <c r="P250"/>
      <c r="Q250"/>
    </row>
    <row r="251" spans="1:20" s="18" customFormat="1" ht="8.75" customHeight="1">
      <c r="A251" s="57"/>
      <c r="B251" s="58"/>
      <c r="C251" s="59"/>
      <c r="D251" s="59"/>
      <c r="E251" s="60" t="s">
        <v>373</v>
      </c>
      <c r="F251" s="61" t="s">
        <v>374</v>
      </c>
      <c r="G251" s="62" t="s">
        <v>426</v>
      </c>
      <c r="H251" s="63" t="s">
        <v>374</v>
      </c>
      <c r="I251" s="62" t="s">
        <v>375</v>
      </c>
      <c r="J251" s="140" t="s">
        <v>374</v>
      </c>
      <c r="K251" s="62" t="s">
        <v>377</v>
      </c>
      <c r="L251" s="141"/>
      <c r="M251" s="57"/>
      <c r="N251"/>
      <c r="O251"/>
      <c r="R251" s="57"/>
      <c r="S251" s="57"/>
      <c r="T251" s="57"/>
    </row>
    <row r="252" spans="1:20" customFormat="1" ht="11.05" customHeight="1">
      <c r="A252" s="15"/>
      <c r="B252" s="64" t="s">
        <v>427</v>
      </c>
      <c r="C252" s="65"/>
      <c r="D252" s="65"/>
      <c r="E252" s="78">
        <v>0</v>
      </c>
      <c r="F252" s="79" t="s">
        <v>374</v>
      </c>
      <c r="G252" s="80">
        <v>0.95</v>
      </c>
      <c r="H252" s="81" t="s">
        <v>54</v>
      </c>
      <c r="I252" s="80">
        <v>1.05</v>
      </c>
      <c r="J252" s="150" t="s">
        <v>54</v>
      </c>
      <c r="K252" s="80">
        <f>TRUNC((G252*I252)*E252,2)</f>
        <v>0</v>
      </c>
      <c r="L252" s="151" t="s">
        <v>8</v>
      </c>
      <c r="M252" s="15"/>
      <c r="R252" s="15"/>
      <c r="S252" s="15"/>
      <c r="T252" s="15"/>
    </row>
    <row r="253" spans="1:20" customFormat="1" ht="11.05" customHeight="1">
      <c r="A253" s="15"/>
      <c r="B253" s="64" t="s">
        <v>449</v>
      </c>
      <c r="C253" s="65"/>
      <c r="D253" s="65"/>
      <c r="E253" s="78">
        <v>0</v>
      </c>
      <c r="F253" s="79" t="s">
        <v>374</v>
      </c>
      <c r="G253" s="80">
        <v>3.6</v>
      </c>
      <c r="H253" s="81" t="s">
        <v>54</v>
      </c>
      <c r="I253" s="80">
        <v>1.05</v>
      </c>
      <c r="J253" s="150" t="s">
        <v>54</v>
      </c>
      <c r="K253" s="80">
        <f>TRUNC((G253*I253)*E253,2)</f>
        <v>0</v>
      </c>
      <c r="L253" s="151" t="s">
        <v>8</v>
      </c>
      <c r="M253" s="15"/>
      <c r="R253" s="15"/>
      <c r="S253" s="15"/>
      <c r="T253" s="15"/>
    </row>
    <row r="254" spans="1:20" customFormat="1" ht="11.05" customHeight="1">
      <c r="A254" s="15"/>
      <c r="B254" s="64" t="s">
        <v>434</v>
      </c>
      <c r="C254" s="65"/>
      <c r="D254" s="65"/>
      <c r="E254" s="78">
        <v>1</v>
      </c>
      <c r="F254" s="79" t="s">
        <v>374</v>
      </c>
      <c r="G254" s="80">
        <v>6.2</v>
      </c>
      <c r="H254" s="81" t="s">
        <v>54</v>
      </c>
      <c r="I254" s="80">
        <v>2.9</v>
      </c>
      <c r="J254" s="150" t="s">
        <v>54</v>
      </c>
      <c r="K254" s="80">
        <f>TRUNC((G254*I254)*E254,2)</f>
        <v>17.98</v>
      </c>
      <c r="L254" s="151" t="s">
        <v>8</v>
      </c>
      <c r="M254" s="15"/>
      <c r="R254" s="15"/>
      <c r="S254" s="15"/>
      <c r="T254" s="15"/>
    </row>
    <row r="255" spans="1:20" s="17" customFormat="1" ht="1.45" customHeight="1">
      <c r="B255" s="49"/>
      <c r="C255" s="49"/>
      <c r="D255" s="49"/>
      <c r="E255" s="50"/>
      <c r="F255" s="51"/>
      <c r="G255" s="52"/>
      <c r="H255" s="53"/>
      <c r="I255" s="50"/>
      <c r="J255" s="138"/>
      <c r="K255" s="50"/>
      <c r="L255" s="50"/>
      <c r="N255"/>
      <c r="O255"/>
      <c r="P255"/>
      <c r="Q255"/>
    </row>
    <row r="256" spans="1:20" customFormat="1">
      <c r="A256" s="15"/>
      <c r="B256" s="70"/>
      <c r="C256" s="71"/>
      <c r="D256" s="71"/>
      <c r="E256" s="82" t="s">
        <v>25</v>
      </c>
      <c r="F256" s="83"/>
      <c r="G256" s="83"/>
      <c r="H256" s="84"/>
      <c r="I256" s="152"/>
      <c r="J256" s="153"/>
      <c r="K256" s="154">
        <f>SUM(K251:K255)</f>
        <v>17.98</v>
      </c>
      <c r="L256" s="155" t="s">
        <v>8</v>
      </c>
      <c r="M256" s="15"/>
      <c r="R256" s="15"/>
      <c r="S256" s="15"/>
      <c r="T256" s="15"/>
    </row>
    <row r="257" spans="1:20" s="17" customFormat="1" ht="8.0500000000000007" customHeight="1">
      <c r="B257" s="49"/>
      <c r="C257" s="49"/>
      <c r="D257" s="49"/>
      <c r="E257" s="50"/>
      <c r="F257" s="51"/>
      <c r="G257" s="52"/>
      <c r="H257" s="53"/>
      <c r="I257" s="50"/>
      <c r="J257" s="138"/>
      <c r="K257" s="50"/>
      <c r="L257" s="50"/>
      <c r="N257"/>
      <c r="O257"/>
      <c r="P257"/>
      <c r="Q257"/>
    </row>
    <row r="258" spans="1:20" s="2" customFormat="1" ht="11.05" customHeight="1">
      <c r="A258" s="14"/>
      <c r="B258" s="46" t="s">
        <v>87</v>
      </c>
      <c r="C258" s="46"/>
      <c r="D258" s="46"/>
      <c r="E258" s="46"/>
      <c r="F258" s="47"/>
      <c r="G258" s="48"/>
      <c r="H258" s="48"/>
      <c r="I258" s="46"/>
      <c r="J258" s="137"/>
      <c r="K258" s="46"/>
      <c r="L258" s="46"/>
      <c r="M258" s="14"/>
      <c r="N258"/>
      <c r="O258"/>
      <c r="P258"/>
      <c r="Q258"/>
      <c r="R258" s="14"/>
      <c r="S258" s="14"/>
      <c r="T258" s="14"/>
    </row>
    <row r="259" spans="1:20" s="17" customFormat="1" ht="5.2" customHeight="1">
      <c r="B259" s="49"/>
      <c r="C259" s="49"/>
      <c r="D259" s="49"/>
      <c r="E259" s="50"/>
      <c r="F259" s="51"/>
      <c r="G259" s="52"/>
      <c r="H259" s="53"/>
      <c r="I259" s="50"/>
      <c r="J259" s="138"/>
      <c r="K259" s="50"/>
      <c r="L259" s="50"/>
      <c r="N259"/>
      <c r="O259"/>
      <c r="P259"/>
      <c r="Q259"/>
    </row>
    <row r="260" spans="1:20" customFormat="1">
      <c r="A260" s="15"/>
      <c r="B260" s="176" t="s">
        <v>460</v>
      </c>
      <c r="C260" s="176" t="s">
        <v>461</v>
      </c>
      <c r="D260" s="176"/>
      <c r="E260" s="46" t="s">
        <v>90</v>
      </c>
      <c r="F260" s="46"/>
      <c r="G260" s="46"/>
      <c r="H260" s="46"/>
      <c r="I260" s="46"/>
      <c r="J260" s="46"/>
      <c r="K260" s="46"/>
      <c r="L260" s="46"/>
      <c r="M260" s="15"/>
      <c r="R260" s="15"/>
      <c r="S260" s="15"/>
      <c r="T260" s="15"/>
    </row>
    <row r="261" spans="1:20" s="17" customFormat="1" ht="1.45" customHeight="1">
      <c r="B261" s="49"/>
      <c r="C261" s="49"/>
      <c r="D261" s="49"/>
      <c r="E261" s="50"/>
      <c r="F261" s="51"/>
      <c r="G261" s="52"/>
      <c r="H261" s="53"/>
      <c r="I261" s="50"/>
      <c r="J261" s="138"/>
      <c r="K261" s="50"/>
      <c r="L261" s="50"/>
      <c r="N261"/>
      <c r="O261"/>
      <c r="P261"/>
      <c r="Q261"/>
    </row>
    <row r="262" spans="1:20" s="18" customFormat="1" ht="8.75" customHeight="1">
      <c r="A262" s="57"/>
      <c r="B262" s="287"/>
      <c r="C262" s="288"/>
      <c r="D262" s="288"/>
      <c r="E262" s="289" t="s">
        <v>373</v>
      </c>
      <c r="F262" s="290" t="s">
        <v>374</v>
      </c>
      <c r="G262" s="291" t="s">
        <v>381</v>
      </c>
      <c r="H262" s="292" t="s">
        <v>374</v>
      </c>
      <c r="I262" s="291" t="s">
        <v>462</v>
      </c>
      <c r="J262" s="343" t="s">
        <v>374</v>
      </c>
      <c r="K262" s="291" t="s">
        <v>377</v>
      </c>
      <c r="L262" s="344"/>
      <c r="M262" s="57"/>
      <c r="N262"/>
      <c r="O262"/>
      <c r="R262" s="57"/>
      <c r="S262" s="57"/>
      <c r="T262" s="57"/>
    </row>
    <row r="263" spans="1:20" customFormat="1" ht="11.05" customHeight="1">
      <c r="A263" s="15"/>
      <c r="B263" s="293" t="s">
        <v>463</v>
      </c>
      <c r="C263" s="65"/>
      <c r="D263" s="65"/>
      <c r="E263" s="78">
        <v>2</v>
      </c>
      <c r="F263" s="79" t="s">
        <v>374</v>
      </c>
      <c r="G263" s="80">
        <v>3.6</v>
      </c>
      <c r="H263" s="81" t="s">
        <v>54</v>
      </c>
      <c r="I263" s="80">
        <v>0.7</v>
      </c>
      <c r="J263" s="150" t="s">
        <v>54</v>
      </c>
      <c r="K263" s="80">
        <f>TRUNC((G263*I263)*E263,2)</f>
        <v>5.04</v>
      </c>
      <c r="L263" s="345" t="s">
        <v>8</v>
      </c>
      <c r="M263" s="15"/>
      <c r="R263" s="15"/>
      <c r="S263" s="15"/>
      <c r="T263" s="15"/>
    </row>
    <row r="264" spans="1:20" customFormat="1" ht="11.05" customHeight="1">
      <c r="A264" s="15"/>
      <c r="B264" s="293" t="s">
        <v>464</v>
      </c>
      <c r="C264" s="65"/>
      <c r="D264" s="65"/>
      <c r="E264" s="78">
        <v>1</v>
      </c>
      <c r="F264" s="79" t="s">
        <v>374</v>
      </c>
      <c r="G264" s="80">
        <v>3.6</v>
      </c>
      <c r="H264" s="81" t="s">
        <v>54</v>
      </c>
      <c r="I264" s="80">
        <v>2.2000000000000002</v>
      </c>
      <c r="J264" s="150" t="s">
        <v>54</v>
      </c>
      <c r="K264" s="80">
        <f>TRUNC((G264*I264)*E264,2)</f>
        <v>7.92</v>
      </c>
      <c r="L264" s="345" t="s">
        <v>8</v>
      </c>
      <c r="M264" s="15"/>
      <c r="R264" s="15"/>
      <c r="S264" s="15"/>
      <c r="T264" s="15"/>
    </row>
    <row r="265" spans="1:20" customFormat="1" ht="11.05" customHeight="1">
      <c r="A265" s="15"/>
      <c r="B265" s="293" t="s">
        <v>464</v>
      </c>
      <c r="C265" s="65"/>
      <c r="D265" s="65"/>
      <c r="E265" s="78">
        <v>1</v>
      </c>
      <c r="F265" s="79" t="s">
        <v>374</v>
      </c>
      <c r="G265" s="80">
        <v>2.7</v>
      </c>
      <c r="H265" s="81" t="s">
        <v>54</v>
      </c>
      <c r="I265" s="80">
        <v>2.2000000000000002</v>
      </c>
      <c r="J265" s="150" t="s">
        <v>54</v>
      </c>
      <c r="K265" s="80">
        <f>TRUNC((G265*I265)*E265,2)</f>
        <v>5.94</v>
      </c>
      <c r="L265" s="345" t="s">
        <v>8</v>
      </c>
      <c r="M265" s="15"/>
      <c r="R265" s="15"/>
      <c r="S265" s="15"/>
      <c r="T265" s="15"/>
    </row>
    <row r="266" spans="1:20" customFormat="1" ht="11.05" customHeight="1">
      <c r="A266" s="15"/>
      <c r="B266" s="293" t="s">
        <v>465</v>
      </c>
      <c r="C266" s="65"/>
      <c r="D266" s="65"/>
      <c r="E266" s="78">
        <v>1</v>
      </c>
      <c r="F266" s="79" t="s">
        <v>374</v>
      </c>
      <c r="G266" s="80">
        <v>2.5</v>
      </c>
      <c r="H266" s="81" t="s">
        <v>54</v>
      </c>
      <c r="I266" s="80">
        <v>2.9</v>
      </c>
      <c r="J266" s="150" t="s">
        <v>54</v>
      </c>
      <c r="K266" s="80">
        <f>TRUNC((G266*I266)*E266,2)</f>
        <v>7.25</v>
      </c>
      <c r="L266" s="345" t="s">
        <v>8</v>
      </c>
      <c r="M266" s="15"/>
      <c r="R266" s="15"/>
      <c r="S266" s="15"/>
      <c r="T266" s="15"/>
    </row>
    <row r="267" spans="1:20" customFormat="1" ht="11.05" customHeight="1">
      <c r="A267" s="15"/>
      <c r="B267" s="293" t="s">
        <v>500</v>
      </c>
      <c r="C267" s="65"/>
      <c r="D267" s="65"/>
      <c r="E267" s="78">
        <v>1</v>
      </c>
      <c r="F267" s="79" t="s">
        <v>374</v>
      </c>
      <c r="G267" s="80">
        <v>0.9</v>
      </c>
      <c r="H267" s="81" t="s">
        <v>54</v>
      </c>
      <c r="I267" s="80">
        <v>0.7</v>
      </c>
      <c r="J267" s="150" t="s">
        <v>54</v>
      </c>
      <c r="K267" s="80">
        <v>0.63</v>
      </c>
      <c r="L267" s="345" t="s">
        <v>8</v>
      </c>
      <c r="M267" s="15"/>
      <c r="R267" s="15"/>
      <c r="S267" s="15"/>
      <c r="T267" s="15"/>
    </row>
    <row r="268" spans="1:20" customFormat="1" ht="11.05" customHeight="1">
      <c r="A268" s="15"/>
      <c r="B268" s="293" t="s">
        <v>466</v>
      </c>
      <c r="C268" s="65"/>
      <c r="D268" s="65"/>
      <c r="E268" s="78">
        <v>1</v>
      </c>
      <c r="F268" s="79" t="s">
        <v>374</v>
      </c>
      <c r="G268" s="80">
        <v>0.6</v>
      </c>
      <c r="H268" s="81" t="s">
        <v>54</v>
      </c>
      <c r="I268" s="80">
        <v>0.8</v>
      </c>
      <c r="J268" s="150" t="s">
        <v>54</v>
      </c>
      <c r="K268" s="80">
        <f>TRUNC((G268*I268)*E268,2)</f>
        <v>0.48</v>
      </c>
      <c r="L268" s="345" t="s">
        <v>8</v>
      </c>
      <c r="M268" s="15"/>
      <c r="R268" s="15"/>
      <c r="S268" s="15"/>
      <c r="T268" s="15"/>
    </row>
    <row r="269" spans="1:20" s="17" customFormat="1" ht="1.45" customHeight="1">
      <c r="B269" s="294"/>
      <c r="C269" s="49"/>
      <c r="D269" s="49"/>
      <c r="E269" s="50"/>
      <c r="F269" s="51"/>
      <c r="G269" s="52"/>
      <c r="H269" s="53"/>
      <c r="I269" s="50"/>
      <c r="J269" s="138"/>
      <c r="K269" s="50"/>
      <c r="L269" s="346"/>
      <c r="N269"/>
      <c r="O269"/>
      <c r="P269"/>
      <c r="Q269"/>
    </row>
    <row r="270" spans="1:20" s="19" customFormat="1">
      <c r="A270" s="278"/>
      <c r="B270" s="295"/>
      <c r="C270" s="296"/>
      <c r="D270" s="297"/>
      <c r="E270" s="789" t="s">
        <v>25</v>
      </c>
      <c r="F270" s="789"/>
      <c r="G270" s="789"/>
      <c r="H270" s="789"/>
      <c r="I270" s="789"/>
      <c r="J270" s="789"/>
      <c r="K270" s="347">
        <f>SUM(K262:K269)</f>
        <v>27.26</v>
      </c>
      <c r="L270" s="348" t="s">
        <v>8</v>
      </c>
      <c r="M270" s="278"/>
      <c r="N270"/>
      <c r="O270"/>
      <c r="P270" s="3"/>
      <c r="Q270" s="3"/>
    </row>
    <row r="271" spans="1:20" s="17" customFormat="1" ht="8.0500000000000007" customHeight="1">
      <c r="B271" s="49"/>
      <c r="C271" s="49"/>
      <c r="D271" s="49"/>
      <c r="E271" s="50"/>
      <c r="F271" s="51"/>
      <c r="G271" s="52"/>
      <c r="H271" s="53"/>
      <c r="I271" s="50"/>
      <c r="J271" s="138"/>
      <c r="K271" s="50"/>
      <c r="L271" s="50"/>
      <c r="N271"/>
      <c r="O271"/>
      <c r="P271"/>
      <c r="Q271"/>
    </row>
    <row r="272" spans="1:20" customFormat="1">
      <c r="A272" s="15"/>
      <c r="B272" s="176" t="s">
        <v>467</v>
      </c>
      <c r="C272" s="176" t="s">
        <v>461</v>
      </c>
      <c r="D272" s="176"/>
      <c r="E272" s="46" t="s">
        <v>92</v>
      </c>
      <c r="F272" s="46"/>
      <c r="G272" s="46"/>
      <c r="H272" s="46"/>
      <c r="I272" s="46"/>
      <c r="J272" s="46"/>
      <c r="K272" s="46"/>
      <c r="L272" s="46"/>
      <c r="M272" s="15"/>
      <c r="R272" s="15"/>
      <c r="S272" s="15"/>
      <c r="T272" s="15"/>
    </row>
    <row r="273" spans="1:20" s="17" customFormat="1" ht="1.45" customHeight="1">
      <c r="B273" s="49"/>
      <c r="C273" s="49"/>
      <c r="D273" s="49"/>
      <c r="E273" s="50"/>
      <c r="F273" s="51"/>
      <c r="G273" s="52"/>
      <c r="H273" s="53"/>
      <c r="I273" s="50"/>
      <c r="J273" s="138"/>
      <c r="K273" s="50"/>
      <c r="L273" s="50"/>
      <c r="N273"/>
      <c r="O273"/>
      <c r="P273"/>
      <c r="Q273"/>
    </row>
    <row r="274" spans="1:20" s="18" customFormat="1" ht="8.75" customHeight="1">
      <c r="A274" s="57"/>
      <c r="B274" s="287"/>
      <c r="C274" s="288"/>
      <c r="D274" s="288"/>
      <c r="E274" s="289" t="s">
        <v>373</v>
      </c>
      <c r="F274" s="290" t="s">
        <v>374</v>
      </c>
      <c r="G274" s="291" t="s">
        <v>381</v>
      </c>
      <c r="H274" s="292" t="s">
        <v>374</v>
      </c>
      <c r="I274" s="291" t="s">
        <v>462</v>
      </c>
      <c r="J274" s="343" t="s">
        <v>374</v>
      </c>
      <c r="K274" s="291" t="s">
        <v>377</v>
      </c>
      <c r="L274" s="344"/>
      <c r="M274" s="57"/>
      <c r="N274"/>
      <c r="O274"/>
      <c r="R274" s="57"/>
      <c r="S274" s="57"/>
      <c r="T274" s="57"/>
    </row>
    <row r="275" spans="1:20" customFormat="1" ht="11.05" customHeight="1">
      <c r="A275" s="15"/>
      <c r="B275" s="293" t="s">
        <v>468</v>
      </c>
      <c r="C275" s="65"/>
      <c r="D275" s="65"/>
      <c r="E275" s="78">
        <v>1</v>
      </c>
      <c r="F275" s="79" t="s">
        <v>374</v>
      </c>
      <c r="G275" s="80">
        <v>0.9</v>
      </c>
      <c r="H275" s="81" t="s">
        <v>54</v>
      </c>
      <c r="I275" s="80">
        <v>2.1</v>
      </c>
      <c r="J275" s="150" t="s">
        <v>54</v>
      </c>
      <c r="K275" s="80">
        <f>TRUNC((G275*I275)*E275,2)</f>
        <v>1.89</v>
      </c>
      <c r="L275" s="345" t="s">
        <v>8</v>
      </c>
      <c r="M275" s="15"/>
      <c r="R275" s="15"/>
      <c r="S275" s="15"/>
      <c r="T275" s="15"/>
    </row>
    <row r="276" spans="1:20" s="17" customFormat="1" ht="1.45" customHeight="1">
      <c r="B276" s="294"/>
      <c r="C276" s="49"/>
      <c r="D276" s="49"/>
      <c r="E276" s="50"/>
      <c r="F276" s="51"/>
      <c r="G276" s="52"/>
      <c r="H276" s="53"/>
      <c r="I276" s="50"/>
      <c r="J276" s="138"/>
      <c r="K276" s="50"/>
      <c r="L276" s="346"/>
      <c r="N276"/>
      <c r="O276"/>
      <c r="P276"/>
      <c r="Q276"/>
    </row>
    <row r="277" spans="1:20" s="19" customFormat="1">
      <c r="A277" s="278"/>
      <c r="B277" s="295"/>
      <c r="C277" s="296"/>
      <c r="D277" s="297"/>
      <c r="E277" s="789" t="s">
        <v>25</v>
      </c>
      <c r="F277" s="789"/>
      <c r="G277" s="789"/>
      <c r="H277" s="789"/>
      <c r="I277" s="789"/>
      <c r="J277" s="789"/>
      <c r="K277" s="347">
        <f>SUM(K274:K276)</f>
        <v>1.89</v>
      </c>
      <c r="L277" s="348" t="s">
        <v>8</v>
      </c>
      <c r="M277" s="278"/>
      <c r="N277"/>
      <c r="O277"/>
      <c r="P277" s="3"/>
      <c r="Q277" s="3"/>
    </row>
    <row r="278" spans="1:20" s="17" customFormat="1" ht="8.0500000000000007" customHeight="1">
      <c r="B278" s="49"/>
      <c r="C278" s="49"/>
      <c r="D278" s="49"/>
      <c r="E278" s="50"/>
      <c r="F278" s="51"/>
      <c r="G278" s="52"/>
      <c r="H278" s="53"/>
      <c r="I278" s="50"/>
      <c r="J278" s="138"/>
      <c r="K278" s="50"/>
      <c r="L278" s="50"/>
      <c r="N278"/>
      <c r="O278"/>
      <c r="P278"/>
      <c r="Q278"/>
    </row>
    <row r="279" spans="1:20" customFormat="1">
      <c r="A279" s="15"/>
      <c r="B279" s="176" t="s">
        <v>469</v>
      </c>
      <c r="C279" s="176" t="s">
        <v>470</v>
      </c>
      <c r="D279" s="176"/>
      <c r="E279" s="46" t="s">
        <v>98</v>
      </c>
      <c r="F279" s="46"/>
      <c r="G279" s="46"/>
      <c r="H279" s="46"/>
      <c r="I279" s="46"/>
      <c r="J279" s="46"/>
      <c r="K279" s="46"/>
      <c r="L279" s="46"/>
      <c r="M279" s="15"/>
      <c r="R279" s="15"/>
      <c r="S279" s="15"/>
      <c r="T279" s="15"/>
    </row>
    <row r="280" spans="1:20" s="17" customFormat="1" ht="1.45" customHeight="1">
      <c r="B280" s="49"/>
      <c r="C280" s="49"/>
      <c r="D280" s="49"/>
      <c r="E280" s="50"/>
      <c r="F280" s="51"/>
      <c r="G280" s="52"/>
      <c r="H280" s="53"/>
      <c r="I280" s="50"/>
      <c r="J280" s="138"/>
      <c r="K280" s="50"/>
      <c r="L280" s="50"/>
      <c r="N280"/>
      <c r="O280"/>
      <c r="P280"/>
      <c r="Q280"/>
    </row>
    <row r="281" spans="1:20" s="18" customFormat="1" ht="8.75" customHeight="1">
      <c r="A281" s="57"/>
      <c r="B281" s="58"/>
      <c r="C281" s="59"/>
      <c r="D281" s="59"/>
      <c r="E281" s="60" t="s">
        <v>373</v>
      </c>
      <c r="F281" s="61" t="s">
        <v>374</v>
      </c>
      <c r="G281" s="62" t="s">
        <v>381</v>
      </c>
      <c r="H281" s="63" t="s">
        <v>374</v>
      </c>
      <c r="I281" s="62" t="s">
        <v>462</v>
      </c>
      <c r="J281" s="140" t="s">
        <v>374</v>
      </c>
      <c r="K281" s="62" t="s">
        <v>377</v>
      </c>
      <c r="L281" s="141"/>
      <c r="M281" s="57"/>
      <c r="N281"/>
      <c r="O281"/>
      <c r="R281" s="57"/>
      <c r="S281" s="57"/>
      <c r="T281" s="57"/>
    </row>
    <row r="282" spans="1:20" customFormat="1" ht="11.05" customHeight="1">
      <c r="A282" s="15"/>
      <c r="B282" s="64" t="s">
        <v>471</v>
      </c>
      <c r="C282" s="65"/>
      <c r="D282" s="65"/>
      <c r="E282" s="78">
        <v>1</v>
      </c>
      <c r="F282" s="79" t="s">
        <v>54</v>
      </c>
      <c r="G282" s="80">
        <v>0.8</v>
      </c>
      <c r="H282" s="81" t="s">
        <v>54</v>
      </c>
      <c r="I282" s="80">
        <v>2.1</v>
      </c>
      <c r="J282" s="150" t="s">
        <v>54</v>
      </c>
      <c r="K282" s="80">
        <f>TRUNC((G282*I282)*E282,2)</f>
        <v>1.68</v>
      </c>
      <c r="L282" s="151" t="s">
        <v>8</v>
      </c>
      <c r="M282" s="15"/>
      <c r="R282" s="15"/>
      <c r="S282" s="15"/>
      <c r="T282" s="15"/>
    </row>
    <row r="283" spans="1:20" s="17" customFormat="1" ht="1.45" customHeight="1">
      <c r="B283" s="49"/>
      <c r="C283" s="49"/>
      <c r="D283" s="49"/>
      <c r="E283" s="50"/>
      <c r="F283" s="51"/>
      <c r="G283" s="52"/>
      <c r="H283" s="53"/>
      <c r="I283" s="50"/>
      <c r="J283" s="138"/>
      <c r="K283" s="50"/>
      <c r="L283" s="50"/>
      <c r="N283"/>
      <c r="O283"/>
      <c r="P283"/>
      <c r="Q283"/>
    </row>
    <row r="284" spans="1:20" s="19" customFormat="1">
      <c r="A284" s="278"/>
      <c r="B284" s="298"/>
      <c r="C284" s="299"/>
      <c r="D284" s="300"/>
      <c r="E284" s="790" t="s">
        <v>25</v>
      </c>
      <c r="F284" s="790"/>
      <c r="G284" s="790"/>
      <c r="H284" s="790"/>
      <c r="I284" s="790"/>
      <c r="J284" s="790"/>
      <c r="K284" s="147">
        <f>SUM(K281:K283)</f>
        <v>1.68</v>
      </c>
      <c r="L284" s="147" t="s">
        <v>8</v>
      </c>
      <c r="M284" s="278"/>
      <c r="N284"/>
      <c r="O284"/>
      <c r="P284" s="3"/>
      <c r="Q284" s="3"/>
    </row>
    <row r="285" spans="1:20" s="17" customFormat="1" ht="8.0500000000000007" customHeight="1">
      <c r="B285" s="49"/>
      <c r="C285" s="49"/>
      <c r="D285" s="49"/>
      <c r="E285" s="50"/>
      <c r="F285" s="51"/>
      <c r="G285" s="52"/>
      <c r="H285" s="53"/>
      <c r="I285" s="50"/>
      <c r="J285" s="138"/>
      <c r="K285" s="50"/>
      <c r="L285" s="50"/>
      <c r="N285"/>
      <c r="O285"/>
      <c r="P285"/>
      <c r="Q285"/>
    </row>
    <row r="286" spans="1:20" s="5" customFormat="1" ht="13.55" customHeight="1">
      <c r="A286" s="16"/>
      <c r="B286" s="301" t="s">
        <v>472</v>
      </c>
      <c r="C286" s="302" t="s">
        <v>473</v>
      </c>
      <c r="D286" s="303"/>
      <c r="E286" s="304"/>
      <c r="F286" s="303"/>
      <c r="G286" s="305"/>
      <c r="H286" s="306"/>
      <c r="I286" s="306"/>
      <c r="J286" s="349"/>
      <c r="K286" s="305"/>
      <c r="L286" s="350"/>
      <c r="M286" s="351"/>
      <c r="N286" s="3"/>
      <c r="O286" s="3"/>
      <c r="P286" s="3"/>
      <c r="Q286" s="3"/>
      <c r="R286" s="16"/>
      <c r="S286" s="16"/>
      <c r="T286" s="16"/>
    </row>
    <row r="287" spans="1:20" s="19" customFormat="1" ht="5.2" customHeight="1">
      <c r="B287" s="307"/>
      <c r="C287" s="307"/>
      <c r="D287" s="307"/>
      <c r="E287" s="308"/>
      <c r="F287" s="309"/>
      <c r="G287" s="310"/>
      <c r="H287" s="311"/>
      <c r="I287" s="352"/>
      <c r="J287" s="353"/>
      <c r="K287" s="354"/>
      <c r="L287" s="163"/>
      <c r="N287" s="3"/>
      <c r="O287" s="3"/>
      <c r="P287" s="3"/>
      <c r="Q287" s="3"/>
    </row>
    <row r="288" spans="1:20" s="2" customFormat="1" ht="12.85" customHeight="1">
      <c r="A288" s="14"/>
      <c r="B288" s="312" t="s">
        <v>298</v>
      </c>
      <c r="C288" s="312" t="s">
        <v>297</v>
      </c>
      <c r="D288" s="312"/>
      <c r="E288" s="312"/>
      <c r="F288" s="312"/>
      <c r="G288" s="312"/>
      <c r="H288" s="312"/>
      <c r="I288" s="312"/>
      <c r="J288" s="312"/>
      <c r="K288" s="312"/>
      <c r="L288" s="312"/>
      <c r="M288" s="14"/>
      <c r="N288"/>
      <c r="O288"/>
      <c r="P288"/>
      <c r="Q288"/>
      <c r="R288" s="14"/>
      <c r="S288" s="14"/>
      <c r="T288" s="14"/>
    </row>
    <row r="289" spans="1:20" s="19" customFormat="1" ht="5.2" customHeight="1">
      <c r="B289" s="307"/>
      <c r="C289" s="307"/>
      <c r="D289" s="307"/>
      <c r="E289" s="308"/>
      <c r="F289" s="309"/>
      <c r="G289" s="310"/>
      <c r="H289" s="311"/>
      <c r="I289" s="352"/>
      <c r="J289" s="353"/>
      <c r="K289" s="354"/>
      <c r="L289" s="163"/>
      <c r="N289" s="3"/>
      <c r="O289" s="3"/>
      <c r="P289" s="3"/>
      <c r="Q289" s="3"/>
    </row>
    <row r="290" spans="1:20" s="23" customFormat="1" ht="6.95" customHeight="1">
      <c r="A290" s="313"/>
      <c r="B290" s="314" t="s">
        <v>474</v>
      </c>
      <c r="C290" s="315"/>
      <c r="D290" s="315"/>
      <c r="E290" s="315" t="s">
        <v>373</v>
      </c>
      <c r="F290" s="315"/>
      <c r="G290" s="316"/>
      <c r="H290" s="317"/>
      <c r="I290" s="355" t="s">
        <v>475</v>
      </c>
      <c r="J290" s="317"/>
      <c r="K290" s="316" t="s">
        <v>475</v>
      </c>
      <c r="L290" s="356"/>
      <c r="N290" s="3"/>
    </row>
    <row r="291" spans="1:20" s="24" customFormat="1" ht="11.05" customHeight="1">
      <c r="A291" s="278"/>
      <c r="B291" s="318" t="s">
        <v>476</v>
      </c>
      <c r="C291" s="319"/>
      <c r="D291" s="319"/>
      <c r="E291" s="320">
        <v>1</v>
      </c>
      <c r="F291" s="321" t="s">
        <v>374</v>
      </c>
      <c r="G291" s="322"/>
      <c r="H291" s="323"/>
      <c r="I291" s="357">
        <v>98.4</v>
      </c>
      <c r="J291" s="323" t="s">
        <v>8</v>
      </c>
      <c r="K291" s="358">
        <f>TRUNC((E291*I291),2)</f>
        <v>98.4</v>
      </c>
      <c r="L291" s="359" t="s">
        <v>8</v>
      </c>
      <c r="M291" s="278"/>
      <c r="R291" s="278"/>
      <c r="S291" s="278"/>
      <c r="T291" s="278"/>
    </row>
    <row r="292" spans="1:20" s="4" customFormat="1" ht="2.5" customHeight="1">
      <c r="A292" s="19"/>
      <c r="B292" s="324"/>
      <c r="C292" s="325"/>
      <c r="D292" s="325"/>
      <c r="E292" s="326"/>
      <c r="F292" s="327"/>
      <c r="G292" s="328"/>
      <c r="H292" s="329"/>
      <c r="I292" s="328" t="s">
        <v>477</v>
      </c>
      <c r="J292" s="329"/>
      <c r="K292" s="328"/>
      <c r="L292" s="360"/>
      <c r="N292" s="3"/>
    </row>
    <row r="293" spans="1:20" ht="11.05" customHeight="1">
      <c r="A293" s="19"/>
      <c r="B293" s="330"/>
      <c r="C293" s="331"/>
      <c r="D293" s="332"/>
      <c r="E293" s="332" t="s">
        <v>25</v>
      </c>
      <c r="F293" s="333"/>
      <c r="G293" s="334" t="s">
        <v>297</v>
      </c>
      <c r="H293" s="335"/>
      <c r="I293" s="334"/>
      <c r="J293" s="361"/>
      <c r="K293" s="362">
        <f>SUM(K290:K292)</f>
        <v>98.4</v>
      </c>
      <c r="L293" s="363" t="s">
        <v>8</v>
      </c>
      <c r="M293" s="19"/>
      <c r="R293" s="19"/>
      <c r="S293" s="19"/>
      <c r="T293" s="19"/>
    </row>
    <row r="294" spans="1:20" s="19" customFormat="1" ht="5.2" customHeight="1">
      <c r="B294" s="307"/>
      <c r="C294" s="307"/>
      <c r="D294" s="307"/>
      <c r="E294" s="308"/>
      <c r="F294" s="309"/>
      <c r="G294" s="310"/>
      <c r="H294" s="311"/>
      <c r="I294" s="352"/>
      <c r="J294" s="353"/>
      <c r="K294" s="354"/>
      <c r="L294" s="163"/>
      <c r="N294" s="3"/>
      <c r="O294" s="3"/>
      <c r="P294" s="3"/>
      <c r="Q294" s="3"/>
    </row>
    <row r="295" spans="1:20" s="2" customFormat="1" ht="12.85" customHeight="1">
      <c r="A295" s="14"/>
      <c r="B295" s="312" t="s">
        <v>300</v>
      </c>
      <c r="C295" s="312" t="s">
        <v>299</v>
      </c>
      <c r="D295" s="312"/>
      <c r="E295" s="312"/>
      <c r="F295" s="312"/>
      <c r="G295" s="312"/>
      <c r="H295" s="312"/>
      <c r="I295" s="312"/>
      <c r="J295" s="312"/>
      <c r="K295" s="312"/>
      <c r="L295" s="312"/>
      <c r="M295" s="14"/>
      <c r="N295"/>
      <c r="O295"/>
      <c r="P295"/>
      <c r="Q295"/>
      <c r="R295" s="14"/>
      <c r="S295" s="14"/>
      <c r="T295" s="14"/>
    </row>
    <row r="296" spans="1:20" s="19" customFormat="1" ht="5.2" customHeight="1">
      <c r="B296" s="307"/>
      <c r="C296" s="307"/>
      <c r="D296" s="307"/>
      <c r="E296" s="308"/>
      <c r="F296" s="309"/>
      <c r="G296" s="310"/>
      <c r="H296" s="311"/>
      <c r="I296" s="352"/>
      <c r="J296" s="353"/>
      <c r="K296" s="354"/>
      <c r="L296" s="163"/>
      <c r="N296" s="3"/>
      <c r="O296" s="3"/>
      <c r="P296" s="3"/>
      <c r="Q296" s="3"/>
    </row>
    <row r="297" spans="1:20" s="23" customFormat="1" ht="6.95" customHeight="1">
      <c r="A297" s="313"/>
      <c r="B297" s="314" t="s">
        <v>474</v>
      </c>
      <c r="C297" s="315"/>
      <c r="D297" s="315"/>
      <c r="E297" s="315" t="s">
        <v>373</v>
      </c>
      <c r="F297" s="315"/>
      <c r="G297" s="316" t="s">
        <v>381</v>
      </c>
      <c r="H297" s="317"/>
      <c r="I297" s="355" t="s">
        <v>478</v>
      </c>
      <c r="J297" s="317"/>
      <c r="K297" s="316" t="s">
        <v>475</v>
      </c>
      <c r="L297" s="356"/>
      <c r="N297" s="3"/>
    </row>
    <row r="298" spans="1:20" s="24" customFormat="1" ht="11.05" customHeight="1">
      <c r="A298" s="278"/>
      <c r="B298" s="318" t="s">
        <v>479</v>
      </c>
      <c r="C298" s="319"/>
      <c r="D298" s="319"/>
      <c r="E298" s="320">
        <v>1</v>
      </c>
      <c r="F298" s="321" t="s">
        <v>374</v>
      </c>
      <c r="G298" s="322">
        <v>2.5</v>
      </c>
      <c r="H298" s="323" t="s">
        <v>54</v>
      </c>
      <c r="I298" s="357">
        <v>5.45</v>
      </c>
      <c r="J298" s="323" t="s">
        <v>54</v>
      </c>
      <c r="K298" s="358">
        <f>TRUNC((E298*G298*I298),2)</f>
        <v>13.62</v>
      </c>
      <c r="L298" s="359" t="s">
        <v>8</v>
      </c>
      <c r="M298" s="278"/>
      <c r="R298" s="278"/>
      <c r="S298" s="278"/>
      <c r="T298" s="278"/>
    </row>
    <row r="299" spans="1:20" s="4" customFormat="1" ht="2.5" customHeight="1">
      <c r="A299" s="19"/>
      <c r="B299" s="324"/>
      <c r="C299" s="325"/>
      <c r="D299" s="325"/>
      <c r="E299" s="326"/>
      <c r="F299" s="327"/>
      <c r="G299" s="328"/>
      <c r="H299" s="329"/>
      <c r="I299" s="328" t="s">
        <v>477</v>
      </c>
      <c r="J299" s="329"/>
      <c r="K299" s="328"/>
      <c r="L299" s="360"/>
      <c r="N299" s="3"/>
    </row>
    <row r="300" spans="1:20" ht="11.05" customHeight="1">
      <c r="A300" s="19"/>
      <c r="B300" s="330"/>
      <c r="C300" s="331"/>
      <c r="D300" s="332"/>
      <c r="E300" s="332" t="s">
        <v>25</v>
      </c>
      <c r="F300" s="333"/>
      <c r="G300" s="334" t="s">
        <v>299</v>
      </c>
      <c r="H300" s="335"/>
      <c r="I300" s="334"/>
      <c r="J300" s="361"/>
      <c r="K300" s="362">
        <f>SUM(K297:K299)</f>
        <v>13.62</v>
      </c>
      <c r="L300" s="363" t="s">
        <v>8</v>
      </c>
      <c r="M300" s="19"/>
      <c r="R300" s="19"/>
      <c r="S300" s="19"/>
      <c r="T300" s="19"/>
    </row>
    <row r="301" spans="1:20" s="19" customFormat="1" ht="5.2" customHeight="1">
      <c r="B301" s="307"/>
      <c r="C301" s="307"/>
      <c r="D301" s="307"/>
      <c r="E301" s="308"/>
      <c r="F301" s="309"/>
      <c r="G301" s="310"/>
      <c r="H301" s="311"/>
      <c r="I301" s="352"/>
      <c r="J301" s="353"/>
      <c r="K301" s="354"/>
      <c r="L301" s="163"/>
      <c r="N301" s="3"/>
      <c r="O301" s="3"/>
      <c r="P301" s="3"/>
      <c r="Q301" s="3"/>
    </row>
    <row r="302" spans="1:20" s="2" customFormat="1" ht="12.85" customHeight="1">
      <c r="A302" s="14"/>
      <c r="B302" s="312" t="s">
        <v>480</v>
      </c>
      <c r="C302" s="312" t="s">
        <v>303</v>
      </c>
      <c r="D302" s="312"/>
      <c r="E302" s="312"/>
      <c r="F302" s="312"/>
      <c r="G302" s="312"/>
      <c r="H302" s="312"/>
      <c r="I302" s="312"/>
      <c r="J302" s="312"/>
      <c r="K302" s="312"/>
      <c r="L302" s="312"/>
      <c r="M302" s="14"/>
      <c r="N302"/>
      <c r="O302"/>
      <c r="P302"/>
      <c r="Q302"/>
      <c r="R302" s="14"/>
      <c r="S302" s="14"/>
      <c r="T302" s="14"/>
    </row>
    <row r="303" spans="1:20" s="19" customFormat="1" ht="5.2" customHeight="1">
      <c r="B303" s="307"/>
      <c r="C303" s="307"/>
      <c r="D303" s="307"/>
      <c r="E303" s="308"/>
      <c r="F303" s="309"/>
      <c r="G303" s="310"/>
      <c r="H303" s="311"/>
      <c r="I303" s="352"/>
      <c r="J303" s="353"/>
      <c r="K303" s="354"/>
      <c r="L303" s="163"/>
      <c r="N303" s="3"/>
      <c r="O303" s="3"/>
      <c r="P303" s="3"/>
      <c r="Q303" s="3"/>
    </row>
    <row r="304" spans="1:20" s="23" customFormat="1" ht="6.95" customHeight="1">
      <c r="A304" s="313"/>
      <c r="B304" s="314" t="s">
        <v>474</v>
      </c>
      <c r="C304" s="315"/>
      <c r="D304" s="315"/>
      <c r="E304" s="315" t="s">
        <v>373</v>
      </c>
      <c r="F304" s="315"/>
      <c r="G304" s="355" t="s">
        <v>478</v>
      </c>
      <c r="H304" s="317"/>
      <c r="I304" s="355" t="s">
        <v>505</v>
      </c>
      <c r="J304" s="317"/>
      <c r="K304" s="316" t="s">
        <v>475</v>
      </c>
      <c r="L304" s="356"/>
      <c r="N304" s="3"/>
    </row>
    <row r="305" spans="1:20" s="24" customFormat="1" ht="11.05" customHeight="1">
      <c r="A305" s="278"/>
      <c r="B305" s="318"/>
      <c r="C305" s="319"/>
      <c r="D305" s="319"/>
      <c r="E305" s="320">
        <v>1</v>
      </c>
      <c r="F305" s="321" t="s">
        <v>374</v>
      </c>
      <c r="G305" s="357">
        <v>96.81</v>
      </c>
      <c r="H305" s="323" t="s">
        <v>8</v>
      </c>
      <c r="I305" s="357">
        <v>7.0000000000000007E-2</v>
      </c>
      <c r="J305" s="323" t="s">
        <v>8</v>
      </c>
      <c r="K305" s="358">
        <f>TRUNC((E305*G305*I305),2)</f>
        <v>6.77</v>
      </c>
      <c r="L305" s="359" t="s">
        <v>8</v>
      </c>
      <c r="M305" s="278"/>
      <c r="R305" s="278"/>
      <c r="S305" s="278"/>
      <c r="T305" s="278"/>
    </row>
    <row r="306" spans="1:20" s="4" customFormat="1" ht="2.5" customHeight="1">
      <c r="A306" s="19"/>
      <c r="B306" s="336"/>
      <c r="C306" s="337"/>
      <c r="D306" s="337"/>
      <c r="E306" s="338"/>
      <c r="F306" s="98"/>
      <c r="G306" s="339"/>
      <c r="H306" s="163"/>
      <c r="I306" s="339"/>
      <c r="J306" s="163"/>
      <c r="K306" s="339"/>
      <c r="L306" s="364"/>
      <c r="N306" s="3"/>
    </row>
    <row r="307" spans="1:20" ht="11.05" customHeight="1">
      <c r="A307" s="19"/>
      <c r="B307" s="330"/>
      <c r="C307" s="331"/>
      <c r="D307" s="332"/>
      <c r="E307" s="332" t="s">
        <v>25</v>
      </c>
      <c r="F307" s="333"/>
      <c r="G307" s="334" t="s">
        <v>303</v>
      </c>
      <c r="H307" s="335"/>
      <c r="I307" s="334"/>
      <c r="J307" s="361"/>
      <c r="K307" s="362">
        <f>SUM(K305:K305)</f>
        <v>6.77</v>
      </c>
      <c r="L307" s="363" t="s">
        <v>8</v>
      </c>
      <c r="M307" s="19"/>
      <c r="R307" s="19"/>
      <c r="S307" s="19"/>
      <c r="T307" s="19"/>
    </row>
    <row r="308" spans="1:20" s="19" customFormat="1" ht="5.2" customHeight="1">
      <c r="B308" s="340"/>
      <c r="C308" s="337"/>
      <c r="D308" s="337"/>
      <c r="E308" s="95"/>
      <c r="F308" s="341"/>
      <c r="G308" s="97"/>
      <c r="H308" s="342"/>
      <c r="I308" s="162"/>
      <c r="J308" s="342"/>
      <c r="K308" s="97"/>
      <c r="L308" s="164"/>
      <c r="N308" s="3"/>
    </row>
    <row r="309" spans="1:20" s="2" customFormat="1" ht="12.85" customHeight="1">
      <c r="A309" s="14"/>
      <c r="B309" s="312" t="s">
        <v>481</v>
      </c>
      <c r="C309" s="312" t="s">
        <v>305</v>
      </c>
      <c r="D309" s="312"/>
      <c r="E309" s="312"/>
      <c r="F309" s="312"/>
      <c r="G309" s="312"/>
      <c r="H309" s="312"/>
      <c r="I309" s="312"/>
      <c r="J309" s="312"/>
      <c r="K309" s="312"/>
      <c r="L309" s="312"/>
      <c r="M309" s="14"/>
      <c r="N309"/>
      <c r="O309"/>
      <c r="P309"/>
      <c r="Q309"/>
      <c r="R309" s="14"/>
      <c r="S309" s="14"/>
      <c r="T309" s="14"/>
    </row>
    <row r="310" spans="1:20" s="19" customFormat="1" ht="5.2" customHeight="1">
      <c r="B310" s="307"/>
      <c r="C310" s="307"/>
      <c r="D310" s="307"/>
      <c r="E310" s="308"/>
      <c r="F310" s="309"/>
      <c r="G310" s="310"/>
      <c r="H310" s="311"/>
      <c r="I310" s="352"/>
      <c r="J310" s="353"/>
      <c r="K310" s="354"/>
      <c r="L310" s="163"/>
      <c r="N310" s="3"/>
      <c r="O310" s="3"/>
      <c r="P310" s="3"/>
      <c r="Q310" s="3"/>
    </row>
    <row r="311" spans="1:20" s="23" customFormat="1" ht="6.95" customHeight="1">
      <c r="A311" s="313"/>
      <c r="B311" s="314" t="s">
        <v>474</v>
      </c>
      <c r="C311" s="315"/>
      <c r="D311" s="315"/>
      <c r="E311" s="315" t="s">
        <v>373</v>
      </c>
      <c r="F311" s="315"/>
      <c r="G311" s="316" t="s">
        <v>381</v>
      </c>
      <c r="H311" s="317"/>
      <c r="I311" s="355" t="s">
        <v>478</v>
      </c>
      <c r="J311" s="317"/>
      <c r="K311" s="316" t="s">
        <v>475</v>
      </c>
      <c r="L311" s="356"/>
      <c r="N311" s="3"/>
    </row>
    <row r="312" spans="1:20" s="24" customFormat="1" ht="11.05" customHeight="1">
      <c r="A312" s="278"/>
      <c r="B312" s="318"/>
      <c r="C312" s="319"/>
      <c r="D312" s="319"/>
      <c r="E312" s="320">
        <v>1</v>
      </c>
      <c r="F312" s="321" t="s">
        <v>374</v>
      </c>
      <c r="G312" s="322">
        <v>2.5</v>
      </c>
      <c r="H312" s="323" t="s">
        <v>54</v>
      </c>
      <c r="I312" s="357">
        <v>5.45</v>
      </c>
      <c r="J312" s="323" t="s">
        <v>54</v>
      </c>
      <c r="K312" s="358">
        <f>TRUNC((G312*I312),2)</f>
        <v>13.62</v>
      </c>
      <c r="L312" s="359" t="s">
        <v>8</v>
      </c>
      <c r="M312" s="278"/>
      <c r="R312" s="278"/>
      <c r="S312" s="278"/>
      <c r="T312" s="278"/>
    </row>
    <row r="313" spans="1:20" s="4" customFormat="1" ht="2.5" customHeight="1">
      <c r="A313" s="19"/>
      <c r="B313" s="336"/>
      <c r="C313" s="337"/>
      <c r="D313" s="337"/>
      <c r="E313" s="338"/>
      <c r="F313" s="98"/>
      <c r="G313" s="339"/>
      <c r="H313" s="163"/>
      <c r="I313" s="339"/>
      <c r="J313" s="163"/>
      <c r="K313" s="339"/>
      <c r="L313" s="364"/>
      <c r="N313" s="3"/>
    </row>
    <row r="314" spans="1:20" ht="11.05" customHeight="1">
      <c r="A314" s="19"/>
      <c r="B314" s="330"/>
      <c r="C314" s="331"/>
      <c r="D314" s="332"/>
      <c r="E314" s="332" t="s">
        <v>25</v>
      </c>
      <c r="F314" s="333"/>
      <c r="G314" s="334" t="s">
        <v>305</v>
      </c>
      <c r="H314" s="335"/>
      <c r="I314" s="334"/>
      <c r="J314" s="361"/>
      <c r="K314" s="362">
        <f>SUM(K312:K312)</f>
        <v>13.62</v>
      </c>
      <c r="L314" s="363" t="s">
        <v>8</v>
      </c>
      <c r="M314" s="19"/>
      <c r="R314" s="19"/>
      <c r="S314" s="19"/>
      <c r="T314" s="19"/>
    </row>
    <row r="315" spans="1:20" s="19" customFormat="1" ht="5.2" customHeight="1">
      <c r="B315" s="340"/>
      <c r="C315" s="337"/>
      <c r="D315" s="337"/>
      <c r="E315" s="95"/>
      <c r="F315" s="341"/>
      <c r="G315" s="97"/>
      <c r="H315" s="342"/>
      <c r="I315" s="162"/>
      <c r="J315" s="342"/>
      <c r="K315" s="97"/>
      <c r="L315" s="164"/>
      <c r="N315" s="3"/>
    </row>
    <row r="316" spans="1:20" s="2" customFormat="1" ht="12.85" customHeight="1">
      <c r="A316" s="14"/>
      <c r="B316" s="312" t="s">
        <v>482</v>
      </c>
      <c r="C316" s="312" t="s">
        <v>306</v>
      </c>
      <c r="D316" s="312"/>
      <c r="E316" s="312"/>
      <c r="F316" s="312"/>
      <c r="G316" s="312"/>
      <c r="H316" s="312"/>
      <c r="I316" s="312"/>
      <c r="J316" s="312"/>
      <c r="K316" s="312"/>
      <c r="L316" s="312"/>
      <c r="M316" s="14"/>
      <c r="N316"/>
      <c r="O316"/>
      <c r="P316"/>
      <c r="Q316"/>
      <c r="R316" s="14"/>
      <c r="S316" s="14"/>
      <c r="T316" s="14"/>
    </row>
    <row r="317" spans="1:20" s="19" customFormat="1" ht="5.2" customHeight="1">
      <c r="B317" s="307"/>
      <c r="C317" s="307"/>
      <c r="D317" s="307"/>
      <c r="E317" s="308"/>
      <c r="F317" s="309"/>
      <c r="G317" s="310"/>
      <c r="H317" s="311"/>
      <c r="I317" s="352"/>
      <c r="J317" s="353"/>
      <c r="K317" s="354"/>
      <c r="L317" s="163"/>
      <c r="N317" s="3"/>
      <c r="O317" s="3"/>
      <c r="P317" s="3"/>
      <c r="Q317" s="3"/>
    </row>
    <row r="318" spans="1:20" s="23" customFormat="1" ht="6.95" customHeight="1">
      <c r="A318" s="313"/>
      <c r="B318" s="314" t="s">
        <v>474</v>
      </c>
      <c r="C318" s="315"/>
      <c r="D318" s="315"/>
      <c r="E318" s="315" t="s">
        <v>373</v>
      </c>
      <c r="F318" s="315"/>
      <c r="G318" s="316" t="s">
        <v>381</v>
      </c>
      <c r="H318" s="317"/>
      <c r="I318" s="355" t="s">
        <v>478</v>
      </c>
      <c r="J318" s="317"/>
      <c r="K318" s="316" t="s">
        <v>475</v>
      </c>
      <c r="L318" s="356"/>
      <c r="N318" s="3"/>
    </row>
    <row r="319" spans="1:20" s="24" customFormat="1" ht="11.05" customHeight="1">
      <c r="A319" s="278"/>
      <c r="B319" s="318"/>
      <c r="C319" s="319"/>
      <c r="D319" s="319"/>
      <c r="E319" s="320">
        <v>1</v>
      </c>
      <c r="F319" s="321"/>
      <c r="G319" s="322">
        <v>2.2000000000000002</v>
      </c>
      <c r="H319" s="323"/>
      <c r="I319" s="357">
        <v>3.45</v>
      </c>
      <c r="J319" s="323" t="s">
        <v>54</v>
      </c>
      <c r="K319" s="358">
        <f>TRUNC((G319*I319),2)</f>
        <v>7.59</v>
      </c>
      <c r="L319" s="359" t="s">
        <v>8</v>
      </c>
      <c r="M319" s="278"/>
      <c r="R319" s="278"/>
      <c r="S319" s="278"/>
      <c r="T319" s="278"/>
    </row>
    <row r="320" spans="1:20" s="24" customFormat="1" ht="11.05" customHeight="1">
      <c r="A320" s="278"/>
      <c r="B320" s="318"/>
      <c r="C320" s="319"/>
      <c r="D320" s="319"/>
      <c r="E320" s="320">
        <v>1</v>
      </c>
      <c r="F320" s="321"/>
      <c r="G320" s="322">
        <v>1.5</v>
      </c>
      <c r="H320" s="323"/>
      <c r="I320" s="357">
        <v>2.1</v>
      </c>
      <c r="J320" s="323" t="s">
        <v>54</v>
      </c>
      <c r="K320" s="358">
        <f>TRUNC((G320*I320),2)</f>
        <v>3.15</v>
      </c>
      <c r="L320" s="359" t="s">
        <v>8</v>
      </c>
      <c r="M320" s="278"/>
      <c r="R320" s="278"/>
      <c r="S320" s="278"/>
      <c r="T320" s="278"/>
    </row>
    <row r="321" spans="1:20" s="4" customFormat="1" ht="2.5" customHeight="1">
      <c r="A321" s="19"/>
      <c r="B321" s="336"/>
      <c r="C321" s="337"/>
      <c r="D321" s="337"/>
      <c r="E321" s="338"/>
      <c r="F321" s="98"/>
      <c r="G321" s="339"/>
      <c r="H321" s="163"/>
      <c r="I321" s="339"/>
      <c r="J321" s="163"/>
      <c r="K321" s="339"/>
      <c r="L321" s="364"/>
      <c r="N321" s="3"/>
    </row>
    <row r="322" spans="1:20" ht="11.05" customHeight="1">
      <c r="A322" s="19"/>
      <c r="B322" s="330"/>
      <c r="C322" s="331"/>
      <c r="D322" s="332"/>
      <c r="E322" s="332" t="s">
        <v>25</v>
      </c>
      <c r="F322" s="333"/>
      <c r="G322" s="334" t="s">
        <v>306</v>
      </c>
      <c r="H322" s="335"/>
      <c r="I322" s="334"/>
      <c r="J322" s="361"/>
      <c r="K322" s="362">
        <f>SUM(K319:K320)</f>
        <v>10.74</v>
      </c>
      <c r="L322" s="363" t="s">
        <v>8</v>
      </c>
      <c r="M322" s="19"/>
      <c r="R322" s="19"/>
      <c r="S322" s="19"/>
      <c r="T322" s="19"/>
    </row>
    <row r="323" spans="1:20" s="19" customFormat="1" ht="5.2" customHeight="1">
      <c r="B323" s="340"/>
      <c r="C323" s="337"/>
      <c r="D323" s="337"/>
      <c r="E323" s="95"/>
      <c r="F323" s="341"/>
      <c r="G323" s="97"/>
      <c r="H323" s="342"/>
      <c r="I323" s="162"/>
      <c r="J323" s="342"/>
      <c r="K323" s="97"/>
      <c r="L323" s="164"/>
      <c r="N323" s="3"/>
    </row>
    <row r="324" spans="1:20" s="2" customFormat="1" ht="12.85" customHeight="1">
      <c r="A324" s="14"/>
      <c r="B324" s="312" t="s">
        <v>483</v>
      </c>
      <c r="C324" s="312" t="s">
        <v>307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14"/>
      <c r="N324"/>
      <c r="O324"/>
      <c r="P324"/>
      <c r="Q324"/>
      <c r="R324" s="14"/>
      <c r="S324" s="14"/>
      <c r="T324" s="14"/>
    </row>
    <row r="325" spans="1:20" s="19" customFormat="1" ht="5.2" customHeight="1">
      <c r="B325" s="307"/>
      <c r="C325" s="307"/>
      <c r="D325" s="307"/>
      <c r="E325" s="308"/>
      <c r="F325" s="309"/>
      <c r="G325" s="310"/>
      <c r="H325" s="311"/>
      <c r="I325" s="352"/>
      <c r="J325" s="353"/>
      <c r="K325" s="354"/>
      <c r="L325" s="163"/>
      <c r="N325" s="3"/>
      <c r="O325" s="3"/>
      <c r="P325" s="3"/>
      <c r="Q325" s="3"/>
    </row>
    <row r="326" spans="1:20" s="23" customFormat="1" ht="6.95" customHeight="1">
      <c r="A326" s="313"/>
      <c r="B326" s="314" t="s">
        <v>474</v>
      </c>
      <c r="C326" s="315"/>
      <c r="D326" s="315"/>
      <c r="E326" s="315" t="s">
        <v>373</v>
      </c>
      <c r="F326" s="315"/>
      <c r="G326" s="316" t="s">
        <v>381</v>
      </c>
      <c r="H326" s="317"/>
      <c r="I326" s="355" t="s">
        <v>478</v>
      </c>
      <c r="J326" s="317"/>
      <c r="K326" s="316" t="s">
        <v>475</v>
      </c>
      <c r="L326" s="356"/>
      <c r="N326" s="3"/>
    </row>
    <row r="327" spans="1:20" s="24" customFormat="1" ht="11.05" customHeight="1">
      <c r="A327" s="278"/>
      <c r="B327" s="318" t="s">
        <v>484</v>
      </c>
      <c r="C327" s="319"/>
      <c r="D327" s="319"/>
      <c r="E327" s="320">
        <v>1</v>
      </c>
      <c r="F327" s="321"/>
      <c r="G327" s="322"/>
      <c r="H327" s="323"/>
      <c r="I327" s="357">
        <v>0.8</v>
      </c>
      <c r="J327" s="323" t="s">
        <v>54</v>
      </c>
      <c r="K327" s="358">
        <f>TRUNC((E327*I327),2)</f>
        <v>0.8</v>
      </c>
      <c r="L327" s="359" t="s">
        <v>54</v>
      </c>
      <c r="M327" s="278"/>
      <c r="R327" s="278"/>
      <c r="S327" s="278"/>
      <c r="T327" s="278"/>
    </row>
    <row r="328" spans="1:20" s="24" customFormat="1" ht="11.05" customHeight="1">
      <c r="A328" s="278"/>
      <c r="B328" s="318" t="s">
        <v>485</v>
      </c>
      <c r="C328" s="319"/>
      <c r="D328" s="319"/>
      <c r="E328" s="320">
        <v>1</v>
      </c>
      <c r="F328" s="321"/>
      <c r="G328" s="322"/>
      <c r="H328" s="323"/>
      <c r="I328" s="357">
        <v>0.9</v>
      </c>
      <c r="J328" s="323" t="s">
        <v>54</v>
      </c>
      <c r="K328" s="358">
        <f>TRUNC((E328*I328),2)</f>
        <v>0.9</v>
      </c>
      <c r="L328" s="359" t="s">
        <v>54</v>
      </c>
      <c r="M328" s="278"/>
      <c r="R328" s="278"/>
      <c r="S328" s="278"/>
      <c r="T328" s="278"/>
    </row>
    <row r="329" spans="1:20" s="4" customFormat="1" ht="2.5" customHeight="1">
      <c r="A329" s="19"/>
      <c r="B329" s="336"/>
      <c r="C329" s="337"/>
      <c r="D329" s="337"/>
      <c r="E329" s="338"/>
      <c r="F329" s="98"/>
      <c r="G329" s="339"/>
      <c r="H329" s="163"/>
      <c r="I329" s="339"/>
      <c r="J329" s="163"/>
      <c r="K329" s="339"/>
      <c r="L329" s="364"/>
      <c r="N329" s="3"/>
    </row>
    <row r="330" spans="1:20" ht="11.05" customHeight="1">
      <c r="A330" s="19"/>
      <c r="B330" s="330"/>
      <c r="C330" s="331"/>
      <c r="D330" s="332"/>
      <c r="E330" s="332" t="s">
        <v>25</v>
      </c>
      <c r="F330" s="333"/>
      <c r="G330" s="334" t="s">
        <v>307</v>
      </c>
      <c r="H330" s="335"/>
      <c r="I330" s="334"/>
      <c r="J330" s="361"/>
      <c r="K330" s="362">
        <f>SUM(K327:K328)</f>
        <v>1.7000000000000002</v>
      </c>
      <c r="L330" s="363" t="s">
        <v>54</v>
      </c>
      <c r="M330" s="19"/>
      <c r="R330" s="19"/>
      <c r="S330" s="19"/>
      <c r="T330" s="19"/>
    </row>
    <row r="331" spans="1:20" s="17" customFormat="1" ht="8.0500000000000007" customHeight="1">
      <c r="B331" s="49"/>
      <c r="C331" s="49"/>
      <c r="D331" s="49"/>
      <c r="E331" s="50"/>
      <c r="F331" s="51"/>
      <c r="G331" s="52"/>
      <c r="H331" s="53"/>
      <c r="I331" s="50"/>
      <c r="J331" s="138"/>
      <c r="K331" s="50"/>
      <c r="L331" s="50"/>
      <c r="N331"/>
      <c r="O331"/>
      <c r="P331"/>
      <c r="Q331"/>
    </row>
    <row r="332" spans="1:20" s="5" customFormat="1" ht="13.55" customHeight="1">
      <c r="A332" s="16"/>
      <c r="B332" s="301" t="s">
        <v>472</v>
      </c>
      <c r="C332" s="302" t="s">
        <v>311</v>
      </c>
      <c r="D332" s="303"/>
      <c r="E332" s="304"/>
      <c r="F332" s="303"/>
      <c r="G332" s="305"/>
      <c r="H332" s="306"/>
      <c r="I332" s="306"/>
      <c r="J332" s="349"/>
      <c r="K332" s="305"/>
      <c r="L332" s="350"/>
      <c r="M332" s="351"/>
      <c r="N332" s="3"/>
      <c r="O332" s="3"/>
      <c r="P332" s="3"/>
      <c r="Q332" s="3"/>
      <c r="R332" s="16"/>
      <c r="S332" s="16"/>
      <c r="T332" s="16"/>
    </row>
    <row r="333" spans="1:20" s="19" customFormat="1" ht="5.2" customHeight="1">
      <c r="B333" s="307"/>
      <c r="C333" s="307"/>
      <c r="D333" s="307"/>
      <c r="E333" s="308"/>
      <c r="F333" s="309"/>
      <c r="G333" s="310"/>
      <c r="H333" s="311"/>
      <c r="I333" s="352"/>
      <c r="J333" s="353"/>
      <c r="K333" s="354"/>
      <c r="L333" s="163"/>
      <c r="N333" s="3"/>
      <c r="O333" s="3"/>
      <c r="P333" s="3"/>
      <c r="Q333" s="3"/>
    </row>
    <row r="334" spans="1:20" s="18" customFormat="1" ht="12.65" customHeight="1">
      <c r="A334" s="57"/>
      <c r="B334" s="46" t="s">
        <v>486</v>
      </c>
      <c r="C334" s="46" t="s">
        <v>314</v>
      </c>
      <c r="D334" s="46"/>
      <c r="E334" s="46"/>
      <c r="F334" s="47"/>
      <c r="G334" s="48"/>
      <c r="H334" s="48"/>
      <c r="I334" s="46"/>
      <c r="J334" s="137"/>
      <c r="K334" s="46"/>
      <c r="L334" s="46"/>
      <c r="M334" s="57"/>
      <c r="N334"/>
      <c r="O334"/>
      <c r="R334" s="57"/>
      <c r="S334" s="57"/>
      <c r="T334" s="57"/>
    </row>
    <row r="335" spans="1:20" s="17" customFormat="1" ht="1.45" customHeight="1">
      <c r="B335" s="49"/>
      <c r="C335" s="49"/>
      <c r="D335" s="49"/>
      <c r="E335" s="50"/>
      <c r="F335" s="51"/>
      <c r="G335" s="52"/>
      <c r="H335" s="53"/>
      <c r="I335" s="50"/>
      <c r="J335" s="138"/>
      <c r="K335" s="50"/>
      <c r="L335" s="50"/>
      <c r="N335"/>
      <c r="O335"/>
      <c r="P335"/>
      <c r="Q335"/>
    </row>
    <row r="336" spans="1:20" s="18" customFormat="1" ht="8.75" customHeight="1">
      <c r="A336" s="57"/>
      <c r="B336" s="58"/>
      <c r="C336" s="59"/>
      <c r="D336" s="59"/>
      <c r="E336" s="60" t="s">
        <v>373</v>
      </c>
      <c r="F336" s="61" t="s">
        <v>374</v>
      </c>
      <c r="G336" s="62" t="s">
        <v>426</v>
      </c>
      <c r="H336" s="63" t="s">
        <v>374</v>
      </c>
      <c r="I336" s="62" t="s">
        <v>375</v>
      </c>
      <c r="J336" s="140" t="s">
        <v>374</v>
      </c>
      <c r="K336" s="62" t="s">
        <v>377</v>
      </c>
      <c r="L336" s="141"/>
      <c r="M336" s="57"/>
      <c r="N336"/>
      <c r="O336"/>
      <c r="R336" s="57"/>
      <c r="S336" s="57"/>
      <c r="T336" s="57"/>
    </row>
    <row r="337" spans="1:20" customFormat="1" ht="11.05" customHeight="1">
      <c r="A337" s="15"/>
      <c r="B337" s="64" t="s">
        <v>427</v>
      </c>
      <c r="C337" s="65"/>
      <c r="D337" s="65"/>
      <c r="E337" s="78"/>
      <c r="F337" s="79" t="s">
        <v>374</v>
      </c>
      <c r="G337" s="80">
        <v>0.6</v>
      </c>
      <c r="H337" s="81" t="s">
        <v>54</v>
      </c>
      <c r="I337" s="80">
        <v>0.9</v>
      </c>
      <c r="J337" s="150" t="s">
        <v>54</v>
      </c>
      <c r="K337" s="80">
        <f t="shared" ref="K337:K342" si="5">TRUNC((G337*I337)*E337,2)</f>
        <v>0</v>
      </c>
      <c r="L337" s="151" t="s">
        <v>8</v>
      </c>
      <c r="M337" s="15"/>
      <c r="R337" s="15"/>
      <c r="S337" s="15"/>
      <c r="T337" s="15"/>
    </row>
    <row r="338" spans="1:20" customFormat="1" ht="11.05" customHeight="1">
      <c r="A338" s="15"/>
      <c r="B338" s="64" t="s">
        <v>487</v>
      </c>
      <c r="C338" s="65"/>
      <c r="D338" s="65"/>
      <c r="E338" s="78"/>
      <c r="F338" s="79" t="s">
        <v>374</v>
      </c>
      <c r="G338" s="80">
        <v>3.1</v>
      </c>
      <c r="H338" s="81" t="s">
        <v>54</v>
      </c>
      <c r="I338" s="80">
        <v>0.9</v>
      </c>
      <c r="J338" s="150" t="s">
        <v>54</v>
      </c>
      <c r="K338" s="80">
        <f t="shared" si="5"/>
        <v>0</v>
      </c>
      <c r="L338" s="151" t="s">
        <v>8</v>
      </c>
      <c r="M338" s="15"/>
      <c r="R338" s="15"/>
      <c r="S338" s="15"/>
      <c r="T338" s="15"/>
    </row>
    <row r="339" spans="1:20" customFormat="1" ht="11.05" customHeight="1">
      <c r="A339" s="15"/>
      <c r="B339" s="64" t="s">
        <v>429</v>
      </c>
      <c r="C339" s="65"/>
      <c r="D339" s="65"/>
      <c r="E339" s="78">
        <v>1</v>
      </c>
      <c r="F339" s="79" t="s">
        <v>374</v>
      </c>
      <c r="G339" s="80">
        <v>2.2000000000000002</v>
      </c>
      <c r="H339" s="81" t="s">
        <v>54</v>
      </c>
      <c r="I339" s="80">
        <v>2.9</v>
      </c>
      <c r="J339" s="150" t="s">
        <v>54</v>
      </c>
      <c r="K339" s="80">
        <f t="shared" si="5"/>
        <v>6.38</v>
      </c>
      <c r="L339" s="151" t="s">
        <v>8</v>
      </c>
      <c r="M339" s="15"/>
      <c r="R339" s="15"/>
      <c r="S339" s="15"/>
      <c r="T339" s="15"/>
    </row>
    <row r="340" spans="1:20" customFormat="1" ht="11.05" customHeight="1">
      <c r="A340" s="15"/>
      <c r="B340" s="64" t="s">
        <v>450</v>
      </c>
      <c r="C340" s="65"/>
      <c r="D340" s="65"/>
      <c r="E340" s="78">
        <v>2</v>
      </c>
      <c r="F340" s="79" t="s">
        <v>374</v>
      </c>
      <c r="G340" s="80">
        <v>0.5</v>
      </c>
      <c r="H340" s="81" t="s">
        <v>54</v>
      </c>
      <c r="I340" s="80">
        <v>0.9</v>
      </c>
      <c r="J340" s="150" t="s">
        <v>54</v>
      </c>
      <c r="K340" s="80">
        <f t="shared" si="5"/>
        <v>0.9</v>
      </c>
      <c r="L340" s="151" t="s">
        <v>8</v>
      </c>
      <c r="M340" s="15"/>
      <c r="R340" s="15"/>
      <c r="S340" s="15"/>
      <c r="T340" s="15"/>
    </row>
    <row r="341" spans="1:20" customFormat="1" ht="11.05" customHeight="1">
      <c r="A341" s="15"/>
      <c r="B341" s="64" t="s">
        <v>450</v>
      </c>
      <c r="C341" s="65"/>
      <c r="D341" s="65"/>
      <c r="E341" s="78">
        <v>2</v>
      </c>
      <c r="F341" s="79" t="s">
        <v>374</v>
      </c>
      <c r="G341" s="80">
        <v>1.2</v>
      </c>
      <c r="H341" s="81" t="s">
        <v>54</v>
      </c>
      <c r="I341" s="80">
        <v>2</v>
      </c>
      <c r="J341" s="150" t="s">
        <v>54</v>
      </c>
      <c r="K341" s="80">
        <f t="shared" si="5"/>
        <v>4.8</v>
      </c>
      <c r="L341" s="151" t="s">
        <v>8</v>
      </c>
      <c r="M341" s="15"/>
      <c r="R341" s="15"/>
      <c r="S341" s="15"/>
      <c r="T341" s="15"/>
    </row>
    <row r="342" spans="1:20" customFormat="1" ht="11.05" customHeight="1">
      <c r="A342" s="15"/>
      <c r="B342" s="64" t="s">
        <v>499</v>
      </c>
      <c r="C342" s="65"/>
      <c r="D342" s="65"/>
      <c r="E342" s="78">
        <v>1</v>
      </c>
      <c r="F342" s="79" t="s">
        <v>374</v>
      </c>
      <c r="G342" s="80">
        <v>7.5</v>
      </c>
      <c r="H342" s="81" t="s">
        <v>54</v>
      </c>
      <c r="I342" s="80">
        <v>1.5</v>
      </c>
      <c r="J342" s="150" t="s">
        <v>54</v>
      </c>
      <c r="K342" s="80">
        <f t="shared" si="5"/>
        <v>11.25</v>
      </c>
      <c r="L342" s="151" t="s">
        <v>8</v>
      </c>
      <c r="M342" s="15"/>
      <c r="R342" s="15"/>
      <c r="S342" s="15"/>
      <c r="T342" s="15"/>
    </row>
    <row r="343" spans="1:20" s="17" customFormat="1" ht="1.45" customHeight="1">
      <c r="B343" s="49"/>
      <c r="C343" s="49"/>
      <c r="D343" s="49"/>
      <c r="E343" s="50"/>
      <c r="F343" s="51"/>
      <c r="G343" s="52"/>
      <c r="H343" s="53"/>
      <c r="I343" s="50"/>
      <c r="J343" s="138"/>
      <c r="K343" s="50"/>
      <c r="L343" s="50"/>
      <c r="N343"/>
      <c r="O343"/>
      <c r="P343"/>
      <c r="Q343"/>
    </row>
    <row r="344" spans="1:20" customFormat="1">
      <c r="A344" s="15"/>
      <c r="B344" s="70"/>
      <c r="C344" s="71"/>
      <c r="D344" s="71"/>
      <c r="E344" s="82" t="s">
        <v>25</v>
      </c>
      <c r="F344" s="83"/>
      <c r="G344" s="83"/>
      <c r="H344" s="84"/>
      <c r="I344" s="152"/>
      <c r="J344" s="153"/>
      <c r="K344" s="154">
        <f>SUM(K336:K343)</f>
        <v>23.33</v>
      </c>
      <c r="L344" s="155" t="s">
        <v>8</v>
      </c>
      <c r="M344" s="15"/>
      <c r="R344" s="15"/>
      <c r="S344" s="15"/>
      <c r="T344" s="15"/>
    </row>
    <row r="345" spans="1:20" s="19" customFormat="1" ht="5.2" customHeight="1">
      <c r="B345" s="307"/>
      <c r="C345" s="307"/>
      <c r="D345" s="307"/>
      <c r="E345" s="308"/>
      <c r="F345" s="309"/>
      <c r="G345" s="310"/>
      <c r="H345" s="311"/>
      <c r="I345" s="352"/>
      <c r="J345" s="353"/>
      <c r="K345" s="354"/>
      <c r="L345" s="163"/>
      <c r="N345" s="3"/>
      <c r="O345" s="3"/>
      <c r="P345" s="3"/>
      <c r="Q345" s="3"/>
    </row>
    <row r="346" spans="1:20" s="18" customFormat="1" ht="12.65" customHeight="1">
      <c r="A346" s="57"/>
      <c r="B346" s="46" t="s">
        <v>488</v>
      </c>
      <c r="C346" s="46" t="s">
        <v>318</v>
      </c>
      <c r="D346" s="46"/>
      <c r="E346" s="46"/>
      <c r="F346" s="47"/>
      <c r="G346" s="48"/>
      <c r="H346" s="48"/>
      <c r="I346" s="46"/>
      <c r="J346" s="137"/>
      <c r="K346" s="46"/>
      <c r="L346" s="46"/>
      <c r="M346" s="57"/>
      <c r="N346"/>
      <c r="O346"/>
      <c r="R346" s="57"/>
      <c r="S346" s="57"/>
      <c r="T346" s="57"/>
    </row>
    <row r="347" spans="1:20" s="17" customFormat="1" ht="1.45" customHeight="1">
      <c r="B347" s="49"/>
      <c r="C347" s="49"/>
      <c r="D347" s="49"/>
      <c r="E347" s="50"/>
      <c r="F347" s="51"/>
      <c r="G347" s="52"/>
      <c r="H347" s="53"/>
      <c r="I347" s="50"/>
      <c r="J347" s="138"/>
      <c r="K347" s="50"/>
      <c r="L347" s="50"/>
      <c r="N347"/>
      <c r="O347"/>
      <c r="P347"/>
      <c r="Q347"/>
    </row>
    <row r="348" spans="1:20" s="18" customFormat="1" ht="8.75" customHeight="1">
      <c r="A348" s="57"/>
      <c r="B348" s="58"/>
      <c r="C348" s="59"/>
      <c r="D348" s="59"/>
      <c r="E348" s="60" t="s">
        <v>373</v>
      </c>
      <c r="F348" s="61" t="s">
        <v>374</v>
      </c>
      <c r="G348" s="62" t="s">
        <v>426</v>
      </c>
      <c r="H348" s="63" t="s">
        <v>374</v>
      </c>
      <c r="I348" s="62" t="s">
        <v>375</v>
      </c>
      <c r="J348" s="140" t="s">
        <v>374</v>
      </c>
      <c r="K348" s="62" t="s">
        <v>377</v>
      </c>
      <c r="L348" s="141"/>
      <c r="M348" s="57"/>
      <c r="N348"/>
      <c r="O348"/>
      <c r="R348" s="57"/>
      <c r="S348" s="57"/>
      <c r="T348" s="57"/>
    </row>
    <row r="349" spans="1:20" customFormat="1" ht="11.05" customHeight="1">
      <c r="A349" s="15"/>
      <c r="B349" s="64" t="s">
        <v>427</v>
      </c>
      <c r="C349" s="65"/>
      <c r="D349" s="65"/>
      <c r="E349" s="78"/>
      <c r="F349" s="79" t="s">
        <v>374</v>
      </c>
      <c r="G349" s="80">
        <v>0.6</v>
      </c>
      <c r="H349" s="81" t="s">
        <v>54</v>
      </c>
      <c r="I349" s="80">
        <v>0.9</v>
      </c>
      <c r="J349" s="150" t="s">
        <v>54</v>
      </c>
      <c r="K349" s="80">
        <f t="shared" ref="K349:K354" si="6">TRUNC((G349*I349)*E349,2)</f>
        <v>0</v>
      </c>
      <c r="L349" s="151" t="s">
        <v>8</v>
      </c>
      <c r="M349" s="15"/>
      <c r="R349" s="15"/>
      <c r="S349" s="15"/>
      <c r="T349" s="15"/>
    </row>
    <row r="350" spans="1:20" customFormat="1" ht="11.05" customHeight="1">
      <c r="A350" s="15"/>
      <c r="B350" s="64" t="s">
        <v>487</v>
      </c>
      <c r="C350" s="65"/>
      <c r="D350" s="65"/>
      <c r="E350" s="78"/>
      <c r="F350" s="79" t="s">
        <v>374</v>
      </c>
      <c r="G350" s="80">
        <v>3.1</v>
      </c>
      <c r="H350" s="81" t="s">
        <v>54</v>
      </c>
      <c r="I350" s="80">
        <v>0.9</v>
      </c>
      <c r="J350" s="150" t="s">
        <v>54</v>
      </c>
      <c r="K350" s="80">
        <f t="shared" si="6"/>
        <v>0</v>
      </c>
      <c r="L350" s="151" t="s">
        <v>8</v>
      </c>
      <c r="M350" s="15"/>
      <c r="R350" s="15"/>
      <c r="S350" s="15"/>
      <c r="T350" s="15"/>
    </row>
    <row r="351" spans="1:20" customFormat="1" ht="11.05" customHeight="1">
      <c r="A351" s="15"/>
      <c r="B351" s="64" t="s">
        <v>429</v>
      </c>
      <c r="C351" s="65"/>
      <c r="D351" s="65"/>
      <c r="E351" s="78">
        <v>1</v>
      </c>
      <c r="F351" s="79" t="s">
        <v>374</v>
      </c>
      <c r="G351" s="80">
        <v>2.2000000000000002</v>
      </c>
      <c r="H351" s="81" t="s">
        <v>54</v>
      </c>
      <c r="I351" s="80">
        <v>2.9</v>
      </c>
      <c r="J351" s="150" t="s">
        <v>54</v>
      </c>
      <c r="K351" s="80">
        <f t="shared" si="6"/>
        <v>6.38</v>
      </c>
      <c r="L351" s="151" t="s">
        <v>8</v>
      </c>
      <c r="M351" s="15"/>
      <c r="R351" s="15"/>
      <c r="S351" s="15"/>
      <c r="T351" s="15"/>
    </row>
    <row r="352" spans="1:20" customFormat="1" ht="11.05" customHeight="1">
      <c r="A352" s="15"/>
      <c r="B352" s="64" t="s">
        <v>450</v>
      </c>
      <c r="C352" s="65"/>
      <c r="D352" s="65"/>
      <c r="E352" s="78">
        <v>2</v>
      </c>
      <c r="F352" s="79" t="s">
        <v>374</v>
      </c>
      <c r="G352" s="80">
        <v>0.5</v>
      </c>
      <c r="H352" s="81" t="s">
        <v>54</v>
      </c>
      <c r="I352" s="80">
        <v>0.9</v>
      </c>
      <c r="J352" s="150" t="s">
        <v>54</v>
      </c>
      <c r="K352" s="80">
        <f t="shared" si="6"/>
        <v>0.9</v>
      </c>
      <c r="L352" s="151" t="s">
        <v>8</v>
      </c>
      <c r="M352" s="15"/>
      <c r="R352" s="15"/>
      <c r="S352" s="15"/>
      <c r="T352" s="15"/>
    </row>
    <row r="353" spans="1:20" customFormat="1" ht="11.05" customHeight="1">
      <c r="A353" s="15"/>
      <c r="B353" s="64" t="s">
        <v>450</v>
      </c>
      <c r="C353" s="65"/>
      <c r="D353" s="65"/>
      <c r="E353" s="78">
        <v>2</v>
      </c>
      <c r="F353" s="79" t="s">
        <v>374</v>
      </c>
      <c r="G353" s="80">
        <v>1.2</v>
      </c>
      <c r="H353" s="81" t="s">
        <v>54</v>
      </c>
      <c r="I353" s="80">
        <v>2</v>
      </c>
      <c r="J353" s="150" t="s">
        <v>54</v>
      </c>
      <c r="K353" s="80">
        <f t="shared" si="6"/>
        <v>4.8</v>
      </c>
      <c r="L353" s="151" t="s">
        <v>8</v>
      </c>
      <c r="M353" s="15"/>
      <c r="R353" s="15"/>
      <c r="S353" s="15"/>
      <c r="T353" s="15"/>
    </row>
    <row r="354" spans="1:20" customFormat="1" ht="11.05" customHeight="1">
      <c r="A354" s="15"/>
      <c r="B354" s="64" t="s">
        <v>499</v>
      </c>
      <c r="C354" s="65"/>
      <c r="D354" s="65"/>
      <c r="E354" s="78">
        <v>1</v>
      </c>
      <c r="F354" s="79" t="s">
        <v>374</v>
      </c>
      <c r="G354" s="80">
        <v>7.5</v>
      </c>
      <c r="H354" s="81" t="s">
        <v>54</v>
      </c>
      <c r="I354" s="80">
        <v>1.5</v>
      </c>
      <c r="J354" s="150" t="s">
        <v>54</v>
      </c>
      <c r="K354" s="80">
        <f t="shared" si="6"/>
        <v>11.25</v>
      </c>
      <c r="L354" s="151" t="s">
        <v>8</v>
      </c>
      <c r="M354" s="15"/>
      <c r="R354" s="15"/>
      <c r="S354" s="15"/>
      <c r="T354" s="15"/>
    </row>
    <row r="355" spans="1:20" s="17" customFormat="1" ht="1.45" customHeight="1">
      <c r="B355" s="49"/>
      <c r="C355" s="49"/>
      <c r="D355" s="49"/>
      <c r="E355" s="50"/>
      <c r="F355" s="51"/>
      <c r="G355" s="52"/>
      <c r="H355" s="53"/>
      <c r="I355" s="50"/>
      <c r="J355" s="138"/>
      <c r="K355" s="50"/>
      <c r="L355" s="50"/>
      <c r="N355"/>
      <c r="O355"/>
      <c r="P355"/>
      <c r="Q355"/>
    </row>
    <row r="356" spans="1:20" customFormat="1">
      <c r="A356" s="15"/>
      <c r="B356" s="70"/>
      <c r="C356" s="71"/>
      <c r="D356" s="71"/>
      <c r="E356" s="82" t="s">
        <v>25</v>
      </c>
      <c r="F356" s="83"/>
      <c r="G356" s="83"/>
      <c r="H356" s="84"/>
      <c r="I356" s="152"/>
      <c r="J356" s="153"/>
      <c r="K356" s="154">
        <f>SUM(K348:K355)</f>
        <v>23.33</v>
      </c>
      <c r="L356" s="155" t="s">
        <v>8</v>
      </c>
      <c r="M356" s="15"/>
      <c r="R356" s="15"/>
      <c r="S356" s="15"/>
      <c r="T356" s="15"/>
    </row>
    <row r="357" spans="1:20" s="19" customFormat="1" ht="5.2" customHeight="1">
      <c r="B357" s="307"/>
      <c r="C357" s="307"/>
      <c r="D357" s="307"/>
      <c r="E357" s="308"/>
      <c r="F357" s="309"/>
      <c r="G357" s="310"/>
      <c r="H357" s="311"/>
      <c r="I357" s="352"/>
      <c r="J357" s="353"/>
      <c r="K357" s="354"/>
      <c r="L357" s="163"/>
      <c r="N357" s="3"/>
      <c r="O357" s="3"/>
      <c r="P357" s="3"/>
      <c r="Q357" s="3"/>
    </row>
    <row r="358" spans="1:20" s="18" customFormat="1" ht="11.4" customHeight="1">
      <c r="A358" s="57"/>
      <c r="B358" s="281" t="s">
        <v>489</v>
      </c>
      <c r="C358" s="281" t="s">
        <v>320</v>
      </c>
      <c r="D358" s="281"/>
      <c r="E358" s="281"/>
      <c r="F358" s="282"/>
      <c r="G358" s="283"/>
      <c r="H358" s="283"/>
      <c r="I358" s="281"/>
      <c r="J358" s="286"/>
      <c r="K358" s="281"/>
      <c r="L358" s="281"/>
      <c r="M358" s="57"/>
      <c r="N358"/>
      <c r="O358"/>
      <c r="R358" s="57"/>
      <c r="S358" s="57"/>
      <c r="T358" s="57"/>
    </row>
    <row r="359" spans="1:20" s="17" customFormat="1" ht="1.45" customHeight="1">
      <c r="B359" s="49"/>
      <c r="C359" s="49"/>
      <c r="D359" s="49"/>
      <c r="E359" s="50"/>
      <c r="F359" s="51"/>
      <c r="G359" s="52"/>
      <c r="H359" s="53"/>
      <c r="I359" s="50"/>
      <c r="J359" s="138"/>
      <c r="K359" s="50"/>
      <c r="L359" s="50"/>
      <c r="N359"/>
      <c r="O359"/>
      <c r="P359"/>
      <c r="Q359"/>
    </row>
    <row r="360" spans="1:20" s="18" customFormat="1" ht="8.75" customHeight="1">
      <c r="A360" s="57"/>
      <c r="B360" s="287"/>
      <c r="C360" s="288"/>
      <c r="D360" s="288"/>
      <c r="E360" s="289" t="s">
        <v>373</v>
      </c>
      <c r="F360" s="290" t="s">
        <v>374</v>
      </c>
      <c r="G360" s="291" t="s">
        <v>381</v>
      </c>
      <c r="H360" s="292" t="s">
        <v>374</v>
      </c>
      <c r="I360" s="291" t="s">
        <v>462</v>
      </c>
      <c r="J360" s="343" t="s">
        <v>374</v>
      </c>
      <c r="K360" s="291" t="s">
        <v>490</v>
      </c>
      <c r="L360" s="344"/>
      <c r="M360" s="57"/>
      <c r="N360"/>
      <c r="O360"/>
      <c r="R360" s="57"/>
      <c r="S360" s="57"/>
      <c r="T360" s="57"/>
    </row>
    <row r="361" spans="1:20" customFormat="1" ht="11.05" customHeight="1">
      <c r="A361" s="15"/>
      <c r="B361" s="293" t="s">
        <v>491</v>
      </c>
      <c r="C361" s="65"/>
      <c r="D361" s="65"/>
      <c r="E361" s="78">
        <v>1</v>
      </c>
      <c r="F361" s="79"/>
      <c r="G361" s="80">
        <v>0.8</v>
      </c>
      <c r="H361" s="81" t="s">
        <v>54</v>
      </c>
      <c r="I361" s="80">
        <v>2.1</v>
      </c>
      <c r="J361" s="150" t="s">
        <v>54</v>
      </c>
      <c r="K361" s="80">
        <v>3.36</v>
      </c>
      <c r="L361" s="345" t="s">
        <v>54</v>
      </c>
      <c r="M361" s="15"/>
      <c r="R361" s="15"/>
      <c r="S361" s="15"/>
      <c r="T361" s="15"/>
    </row>
    <row r="362" spans="1:20" customFormat="1">
      <c r="A362" s="15"/>
      <c r="B362" s="295"/>
      <c r="C362" s="296"/>
      <c r="D362" s="296"/>
      <c r="E362" s="365" t="s">
        <v>25</v>
      </c>
      <c r="F362" s="366"/>
      <c r="G362" s="366"/>
      <c r="H362" s="367"/>
      <c r="I362" s="370"/>
      <c r="J362" s="371"/>
      <c r="K362" s="347">
        <f>SUM(K361:K361)</f>
        <v>3.36</v>
      </c>
      <c r="L362" s="372" t="s">
        <v>8</v>
      </c>
      <c r="M362" s="15"/>
      <c r="R362" s="15"/>
      <c r="S362" s="15"/>
      <c r="T362" s="15"/>
    </row>
    <row r="363" spans="1:20" s="19" customFormat="1" ht="5.2" customHeight="1">
      <c r="B363" s="307"/>
      <c r="C363" s="307"/>
      <c r="D363" s="307"/>
      <c r="E363" s="308"/>
      <c r="F363" s="309"/>
      <c r="G363" s="310"/>
      <c r="H363" s="311"/>
      <c r="I363" s="352"/>
      <c r="J363" s="353"/>
      <c r="K363" s="354"/>
      <c r="L363" s="163"/>
      <c r="N363" s="3"/>
      <c r="O363" s="3"/>
      <c r="P363" s="3"/>
      <c r="Q363" s="3"/>
    </row>
    <row r="364" spans="1:20" s="18" customFormat="1" ht="11.4" customHeight="1">
      <c r="A364" s="57"/>
      <c r="B364" s="281" t="s">
        <v>324</v>
      </c>
      <c r="C364" s="281" t="s">
        <v>323</v>
      </c>
      <c r="D364" s="281"/>
      <c r="E364" s="281"/>
      <c r="F364" s="282"/>
      <c r="G364" s="283"/>
      <c r="H364" s="283"/>
      <c r="I364" s="281"/>
      <c r="J364" s="286"/>
      <c r="K364" s="281"/>
      <c r="L364" s="281"/>
      <c r="M364" s="57"/>
      <c r="N364"/>
      <c r="O364"/>
      <c r="R364" s="57"/>
      <c r="S364" s="57"/>
      <c r="T364" s="57"/>
    </row>
    <row r="365" spans="1:20" s="17" customFormat="1" ht="1.45" customHeight="1">
      <c r="B365" s="49"/>
      <c r="C365" s="49"/>
      <c r="D365" s="49"/>
      <c r="E365" s="50"/>
      <c r="F365" s="51"/>
      <c r="G365" s="52"/>
      <c r="H365" s="53"/>
      <c r="I365" s="50"/>
      <c r="J365" s="138"/>
      <c r="K365" s="50"/>
      <c r="L365" s="50"/>
      <c r="N365"/>
      <c r="O365"/>
      <c r="P365"/>
      <c r="Q365"/>
    </row>
    <row r="366" spans="1:20" s="18" customFormat="1" ht="8.75" customHeight="1">
      <c r="A366" s="57"/>
      <c r="B366" s="287"/>
      <c r="C366" s="288"/>
      <c r="D366" s="288"/>
      <c r="E366" s="289" t="s">
        <v>373</v>
      </c>
      <c r="F366" s="290" t="s">
        <v>374</v>
      </c>
      <c r="G366" s="291" t="s">
        <v>493</v>
      </c>
      <c r="H366" s="292" t="s">
        <v>374</v>
      </c>
      <c r="I366" s="291" t="s">
        <v>462</v>
      </c>
      <c r="J366" s="343" t="s">
        <v>374</v>
      </c>
      <c r="K366" s="291" t="s">
        <v>490</v>
      </c>
      <c r="L366" s="344"/>
      <c r="M366" s="57"/>
      <c r="N366"/>
      <c r="O366"/>
      <c r="R366" s="57"/>
      <c r="S366" s="57"/>
      <c r="T366" s="57"/>
    </row>
    <row r="367" spans="1:20" customFormat="1" ht="11.05" customHeight="1">
      <c r="A367" s="15"/>
      <c r="B367" s="293" t="s">
        <v>494</v>
      </c>
      <c r="C367" s="65"/>
      <c r="D367" s="65"/>
      <c r="E367" s="78">
        <v>2</v>
      </c>
      <c r="F367" s="79"/>
      <c r="G367" s="80">
        <v>37.33</v>
      </c>
      <c r="H367" s="81" t="s">
        <v>54</v>
      </c>
      <c r="I367" s="80">
        <v>0.65</v>
      </c>
      <c r="J367" s="150" t="s">
        <v>54</v>
      </c>
      <c r="K367" s="80">
        <f>TRUNC((E367*G367*I367),2)</f>
        <v>48.52</v>
      </c>
      <c r="L367" s="345" t="s">
        <v>8</v>
      </c>
      <c r="M367" s="15"/>
      <c r="R367" s="15"/>
      <c r="S367" s="15"/>
      <c r="T367" s="15"/>
    </row>
    <row r="368" spans="1:20" s="18" customFormat="1" ht="8.75" customHeight="1">
      <c r="A368" s="57"/>
      <c r="B368" s="368"/>
      <c r="C368" s="59"/>
      <c r="D368" s="59"/>
      <c r="E368" s="60" t="s">
        <v>373</v>
      </c>
      <c r="F368" s="61" t="s">
        <v>374</v>
      </c>
      <c r="G368" s="62" t="s">
        <v>381</v>
      </c>
      <c r="H368" s="63" t="s">
        <v>374</v>
      </c>
      <c r="I368" s="62" t="s">
        <v>462</v>
      </c>
      <c r="J368" s="140" t="s">
        <v>374</v>
      </c>
      <c r="K368" s="62" t="s">
        <v>377</v>
      </c>
      <c r="L368" s="373"/>
      <c r="M368" s="57"/>
      <c r="N368"/>
      <c r="O368"/>
      <c r="R368" s="57"/>
      <c r="S368" s="57"/>
      <c r="T368" s="57"/>
    </row>
    <row r="369" spans="1:20" customFormat="1" ht="11.05" customHeight="1">
      <c r="A369" s="15"/>
      <c r="B369" s="293" t="s">
        <v>495</v>
      </c>
      <c r="C369" s="65"/>
      <c r="D369" s="65"/>
      <c r="E369" s="78">
        <v>4</v>
      </c>
      <c r="F369" s="79"/>
      <c r="G369" s="80">
        <v>5.45</v>
      </c>
      <c r="H369" s="81" t="s">
        <v>54</v>
      </c>
      <c r="I369" s="80">
        <v>6.85</v>
      </c>
      <c r="J369" s="150" t="s">
        <v>54</v>
      </c>
      <c r="K369" s="80">
        <f>TRUNC((G369*(I369/2)),2)</f>
        <v>18.66</v>
      </c>
      <c r="L369" s="345" t="s">
        <v>8</v>
      </c>
      <c r="M369" s="15"/>
      <c r="R369" s="15"/>
      <c r="S369" s="15"/>
      <c r="T369" s="15"/>
    </row>
    <row r="370" spans="1:20" customFormat="1">
      <c r="A370" s="15"/>
      <c r="B370" s="295"/>
      <c r="C370" s="296"/>
      <c r="D370" s="296"/>
      <c r="E370" s="365" t="s">
        <v>25</v>
      </c>
      <c r="F370" s="366"/>
      <c r="G370" s="366"/>
      <c r="H370" s="367"/>
      <c r="I370" s="370"/>
      <c r="J370" s="371"/>
      <c r="K370" s="347">
        <f>SUM(K366:K369)</f>
        <v>67.180000000000007</v>
      </c>
      <c r="L370" s="372" t="s">
        <v>8</v>
      </c>
      <c r="M370" s="15"/>
      <c r="R370" s="15"/>
      <c r="S370" s="15"/>
      <c r="T370" s="15"/>
    </row>
    <row r="371" spans="1:20" s="19" customFormat="1" ht="5.2" customHeight="1">
      <c r="B371" s="307"/>
      <c r="C371" s="307"/>
      <c r="D371" s="307"/>
      <c r="E371" s="308"/>
      <c r="F371" s="309"/>
      <c r="G371" s="310"/>
      <c r="H371" s="311"/>
      <c r="I371" s="352"/>
      <c r="J371" s="353"/>
      <c r="K371" s="354"/>
      <c r="L371" s="163"/>
      <c r="N371" s="3"/>
      <c r="O371" s="3"/>
      <c r="P371" s="3"/>
      <c r="Q371" s="3"/>
    </row>
    <row r="372" spans="1:20" s="18" customFormat="1" ht="11.4" customHeight="1">
      <c r="A372" s="57"/>
      <c r="B372" s="281" t="s">
        <v>492</v>
      </c>
      <c r="C372" s="281" t="s">
        <v>325</v>
      </c>
      <c r="D372" s="281"/>
      <c r="E372" s="281"/>
      <c r="F372" s="282"/>
      <c r="G372" s="283"/>
      <c r="H372" s="283"/>
      <c r="I372" s="281"/>
      <c r="J372" s="286"/>
      <c r="K372" s="281"/>
      <c r="L372" s="281"/>
      <c r="M372" s="57"/>
      <c r="N372"/>
      <c r="O372"/>
      <c r="R372" s="57"/>
      <c r="S372" s="57"/>
      <c r="T372" s="57"/>
    </row>
    <row r="373" spans="1:20" s="17" customFormat="1" ht="1.45" customHeight="1">
      <c r="B373" s="49"/>
      <c r="C373" s="49"/>
      <c r="D373" s="49"/>
      <c r="E373" s="50"/>
      <c r="F373" s="51"/>
      <c r="G373" s="52"/>
      <c r="H373" s="53"/>
      <c r="I373" s="50"/>
      <c r="J373" s="138"/>
      <c r="K373" s="50"/>
      <c r="L373" s="50"/>
      <c r="N373"/>
      <c r="O373"/>
      <c r="P373"/>
      <c r="Q373"/>
    </row>
    <row r="374" spans="1:20" s="18" customFormat="1" ht="8.75" customHeight="1">
      <c r="A374" s="57"/>
      <c r="B374" s="287"/>
      <c r="C374" s="288"/>
      <c r="D374" s="288"/>
      <c r="E374" s="289" t="s">
        <v>373</v>
      </c>
      <c r="F374" s="290" t="s">
        <v>374</v>
      </c>
      <c r="G374" s="291" t="s">
        <v>493</v>
      </c>
      <c r="H374" s="292" t="s">
        <v>374</v>
      </c>
      <c r="I374" s="291" t="s">
        <v>462</v>
      </c>
      <c r="J374" s="343" t="s">
        <v>374</v>
      </c>
      <c r="K374" s="291" t="s">
        <v>490</v>
      </c>
      <c r="L374" s="344"/>
      <c r="M374" s="57"/>
      <c r="N374"/>
      <c r="O374"/>
      <c r="R374" s="57"/>
      <c r="S374" s="57"/>
      <c r="T374" s="57"/>
    </row>
    <row r="375" spans="1:20" customFormat="1" ht="11.05" customHeight="1">
      <c r="A375" s="15"/>
      <c r="B375" s="293" t="s">
        <v>494</v>
      </c>
      <c r="C375" s="65"/>
      <c r="D375" s="65"/>
      <c r="E375" s="78">
        <v>2</v>
      </c>
      <c r="F375" s="79"/>
      <c r="G375" s="80">
        <v>37.33</v>
      </c>
      <c r="H375" s="81" t="s">
        <v>54</v>
      </c>
      <c r="I375" s="80">
        <v>0.65</v>
      </c>
      <c r="J375" s="150" t="s">
        <v>54</v>
      </c>
      <c r="K375" s="80">
        <f>TRUNC((E375*G375*I375),2)</f>
        <v>48.52</v>
      </c>
      <c r="L375" s="345" t="s">
        <v>8</v>
      </c>
      <c r="M375" s="15"/>
      <c r="R375" s="15"/>
      <c r="S375" s="15"/>
      <c r="T375" s="15"/>
    </row>
    <row r="376" spans="1:20" s="18" customFormat="1" ht="8.75" customHeight="1">
      <c r="A376" s="57"/>
      <c r="B376" s="368"/>
      <c r="C376" s="59"/>
      <c r="D376" s="59"/>
      <c r="E376" s="60" t="s">
        <v>373</v>
      </c>
      <c r="F376" s="61" t="s">
        <v>374</v>
      </c>
      <c r="G376" s="62" t="s">
        <v>381</v>
      </c>
      <c r="H376" s="63" t="s">
        <v>374</v>
      </c>
      <c r="I376" s="62" t="s">
        <v>462</v>
      </c>
      <c r="J376" s="140" t="s">
        <v>374</v>
      </c>
      <c r="K376" s="62" t="s">
        <v>377</v>
      </c>
      <c r="L376" s="373"/>
      <c r="M376" s="57"/>
      <c r="N376"/>
      <c r="O376"/>
      <c r="R376" s="57"/>
      <c r="S376" s="57"/>
      <c r="T376" s="57"/>
    </row>
    <row r="377" spans="1:20" customFormat="1" ht="11.05" customHeight="1">
      <c r="A377" s="15"/>
      <c r="B377" s="293" t="s">
        <v>495</v>
      </c>
      <c r="C377" s="65"/>
      <c r="D377" s="65"/>
      <c r="E377" s="78">
        <v>4</v>
      </c>
      <c r="F377" s="79"/>
      <c r="G377" s="80">
        <v>5.45</v>
      </c>
      <c r="H377" s="81" t="s">
        <v>54</v>
      </c>
      <c r="I377" s="80">
        <v>6.85</v>
      </c>
      <c r="J377" s="150" t="s">
        <v>54</v>
      </c>
      <c r="K377" s="80">
        <f>TRUNC((G377*(I377/2)),2)</f>
        <v>18.66</v>
      </c>
      <c r="L377" s="345" t="s">
        <v>8</v>
      </c>
      <c r="M377" s="15"/>
      <c r="R377" s="15"/>
      <c r="S377" s="15"/>
      <c r="T377" s="15"/>
    </row>
    <row r="378" spans="1:20" customFormat="1">
      <c r="A378" s="15"/>
      <c r="B378" s="295"/>
      <c r="C378" s="296"/>
      <c r="D378" s="296"/>
      <c r="E378" s="365" t="s">
        <v>25</v>
      </c>
      <c r="F378" s="366"/>
      <c r="G378" s="366"/>
      <c r="H378" s="367"/>
      <c r="I378" s="370"/>
      <c r="J378" s="371"/>
      <c r="K378" s="347">
        <f>SUM(K374:K377)</f>
        <v>67.180000000000007</v>
      </c>
      <c r="L378" s="372" t="s">
        <v>8</v>
      </c>
      <c r="M378" s="15"/>
      <c r="R378" s="15"/>
      <c r="S378" s="15"/>
      <c r="T378" s="15"/>
    </row>
    <row r="379" spans="1:20" s="19" customFormat="1" ht="5.2" customHeight="1">
      <c r="B379" s="307"/>
      <c r="C379" s="307"/>
      <c r="D379" s="307"/>
      <c r="E379" s="308"/>
      <c r="F379" s="309"/>
      <c r="G379" s="310"/>
      <c r="H379" s="311"/>
      <c r="I379" s="352"/>
      <c r="J379" s="353"/>
      <c r="K379" s="354"/>
      <c r="L379" s="163"/>
      <c r="N379" s="3"/>
      <c r="O379" s="3"/>
      <c r="P379" s="3"/>
      <c r="Q379" s="3"/>
    </row>
    <row r="385" spans="2:12" ht="12.85" customHeight="1">
      <c r="B385" s="747"/>
      <c r="C385" s="369" t="s">
        <v>332</v>
      </c>
      <c r="D385" s="747"/>
      <c r="E385" s="747"/>
      <c r="F385" s="747"/>
      <c r="G385" s="747"/>
      <c r="H385" s="747"/>
      <c r="I385" s="747"/>
      <c r="J385" s="747"/>
      <c r="K385" s="747"/>
      <c r="L385" s="747"/>
    </row>
    <row r="386" spans="2:12" ht="12.85" customHeight="1">
      <c r="B386" s="746"/>
      <c r="C386" s="748" t="s">
        <v>334</v>
      </c>
      <c r="D386" s="746"/>
      <c r="E386" s="746"/>
      <c r="F386" s="746"/>
      <c r="G386" s="746"/>
      <c r="H386" s="746"/>
      <c r="I386" s="746"/>
      <c r="J386" s="746"/>
      <c r="K386" s="746"/>
      <c r="L386" s="746"/>
    </row>
    <row r="387" spans="2:12" ht="12.85" customHeight="1">
      <c r="B387" s="369"/>
      <c r="C387" s="25"/>
      <c r="D387" s="25"/>
      <c r="E387" s="25"/>
      <c r="G387" s="25"/>
      <c r="H387" s="25"/>
      <c r="I387" s="25"/>
      <c r="J387" s="25"/>
      <c r="K387" s="25"/>
      <c r="L387" s="25"/>
    </row>
  </sheetData>
  <sheetProtection selectLockedCells="1" selectUnlockedCells="1"/>
  <mergeCells count="4">
    <mergeCell ref="E277:J277"/>
    <mergeCell ref="E284:J284"/>
    <mergeCell ref="E19:J19"/>
    <mergeCell ref="E270:J270"/>
  </mergeCells>
  <pageMargins left="0.90416666666666701" right="0.47152777777777799" top="0.78680555555555598" bottom="0.39305555555555599" header="7.7777777777777807E-2" footer="7.7777777777777807E-2"/>
  <pageSetup paperSize="9" scale="74" firstPageNumber="0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Plan Orça - Abrigo M. Taxi</vt:lpstr>
      <vt:lpstr>RESUMO - Abrigo M. Taxi</vt:lpstr>
      <vt:lpstr>cron - Abrigo M. Taxi</vt:lpstr>
      <vt:lpstr>Mcalc - Abrigo M. Taxi</vt:lpstr>
      <vt:lpstr>'cron - Abrigo M. Taxi'!Area_de_impressao</vt:lpstr>
      <vt:lpstr>'Mcalc - Abrigo M. Taxi'!Area_de_impressao</vt:lpstr>
      <vt:lpstr>'Plan Orça - Abrigo M. Taxi'!Area_de_impressao</vt:lpstr>
      <vt:lpstr>'RESUMO - Abrigo M. Taxi'!Area_de_impressao</vt:lpstr>
      <vt:lpstr>'cron - Abrigo M. Taxi'!Excel_BuiltIn_Print_Titles</vt:lpstr>
      <vt:lpstr>'cron - Abrigo M. Taxi'!Titulos_de_impressao</vt:lpstr>
      <vt:lpstr>'Plan Orça - Abrigo M. Taxi'!Titulos_de_impressao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Gerob</dc:creator>
  <cp:lastModifiedBy>usuario</cp:lastModifiedBy>
  <cp:lastPrinted>2019-11-01T19:59:51Z</cp:lastPrinted>
  <dcterms:created xsi:type="dcterms:W3CDTF">2015-03-18T18:45:00Z</dcterms:created>
  <dcterms:modified xsi:type="dcterms:W3CDTF">2019-11-01T19:59:55Z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