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28800" windowHeight="12015" tabRatio="601" activeTab="2"/>
  </bookViews>
  <sheets>
    <sheet name="Orçamento" sheetId="5" r:id="rId1"/>
    <sheet name="Resumo Geral da Obra" sheetId="10" r:id="rId2"/>
    <sheet name="Cro Físico " sheetId="8" r:id="rId3"/>
  </sheets>
  <externalReferences>
    <externalReference r:id="rId4"/>
  </externalReferences>
  <definedNames>
    <definedName name="_xlnm.Print_Area" localSheetId="2">'Cro Físico '!$A$1:$H$35</definedName>
    <definedName name="_xlnm.Print_Area" localSheetId="0">Orçamento!$A$1:$I$81</definedName>
    <definedName name="_xlnm.Print_Area" localSheetId="1">'Resumo Geral da Obra'!$A$1:$H$40</definedName>
    <definedName name="Print_Area_MI">#REF!</definedName>
    <definedName name="_xlnm.Print_Titles" localSheetId="0">Orçamento!$18:$20</definedName>
  </definedNames>
  <calcPr calcId="144525"/>
</workbook>
</file>

<file path=xl/calcChain.xml><?xml version="1.0" encoding="utf-8"?>
<calcChain xmlns="http://schemas.openxmlformats.org/spreadsheetml/2006/main">
  <c r="G23" i="10" l="1"/>
  <c r="H24" i="8" l="1"/>
  <c r="K23" i="8"/>
  <c r="J13" i="8"/>
  <c r="A11" i="8"/>
  <c r="A8" i="8"/>
  <c r="C16" i="10"/>
  <c r="G14" i="10"/>
  <c r="A14" i="10"/>
  <c r="J13" i="10"/>
  <c r="A13" i="10"/>
  <c r="A11" i="10"/>
  <c r="H60" i="5"/>
  <c r="I60" i="5" s="1"/>
  <c r="H59" i="5"/>
  <c r="I59" i="5" s="1"/>
  <c r="H58" i="5"/>
  <c r="I58" i="5" s="1"/>
  <c r="H56" i="5"/>
  <c r="I56" i="5" s="1"/>
  <c r="I55" i="5"/>
  <c r="I54" i="5"/>
  <c r="H53" i="5"/>
  <c r="I53" i="5" s="1"/>
  <c r="H52" i="5"/>
  <c r="I52" i="5" s="1"/>
  <c r="H51" i="5"/>
  <c r="I51" i="5" s="1"/>
  <c r="H50" i="5"/>
  <c r="I50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I35" i="5"/>
  <c r="H34" i="5"/>
  <c r="I34" i="5" s="1"/>
  <c r="I33" i="5"/>
  <c r="H31" i="5"/>
  <c r="I31" i="5" s="1"/>
  <c r="H30" i="5"/>
  <c r="I30" i="5" s="1"/>
  <c r="H29" i="5"/>
  <c r="I29" i="5" s="1"/>
  <c r="H28" i="5"/>
  <c r="I28" i="5" s="1"/>
  <c r="I23" i="5"/>
  <c r="I22" i="5"/>
  <c r="I24" i="5" l="1"/>
  <c r="I66" i="5" s="1"/>
  <c r="I47" i="5"/>
  <c r="I61" i="5"/>
  <c r="C22" i="10"/>
  <c r="I36" i="5"/>
  <c r="I63" i="5" l="1"/>
  <c r="I68" i="5"/>
  <c r="C24" i="10"/>
  <c r="C23" i="10"/>
  <c r="I67" i="5"/>
  <c r="C25" i="10" l="1"/>
  <c r="G22" i="10" s="1"/>
  <c r="I70" i="5"/>
  <c r="H23" i="8" s="1"/>
  <c r="F23" i="8" s="1"/>
  <c r="F25" i="8" s="1"/>
  <c r="D23" i="8" l="1"/>
  <c r="D25" i="8" s="1"/>
  <c r="G24" i="10"/>
  <c r="G23" i="8"/>
  <c r="G25" i="8" s="1"/>
  <c r="E23" i="8"/>
  <c r="E25" i="8" s="1"/>
  <c r="C23" i="8"/>
  <c r="C25" i="8" s="1"/>
  <c r="C26" i="8" s="1"/>
  <c r="D26" i="8" s="1"/>
  <c r="G25" i="10"/>
  <c r="E26" i="8" l="1"/>
  <c r="F26" i="8" s="1"/>
  <c r="G26" i="8" s="1"/>
</calcChain>
</file>

<file path=xl/sharedStrings.xml><?xml version="1.0" encoding="utf-8"?>
<sst xmlns="http://schemas.openxmlformats.org/spreadsheetml/2006/main" count="188" uniqueCount="126">
  <si>
    <t>PREFEITURA MUNICIPAL DE NAVIRAÍ</t>
  </si>
  <si>
    <t>ESTADO DE MATO GROSSO DO SUL</t>
  </si>
  <si>
    <t xml:space="preserve">GERÊNCIA DE OBRAS </t>
  </si>
  <si>
    <t>OBRA: GUIAS E SARJETAS</t>
  </si>
  <si>
    <t>BAIRRO: JD. PARAISO</t>
  </si>
  <si>
    <t>MUNICÍPIO: NAVIRAÍ/MS</t>
  </si>
  <si>
    <t>DATA: MARÇO /2021</t>
  </si>
  <si>
    <r>
      <rPr>
        <b/>
        <sz val="10"/>
        <rFont val="Arial"/>
        <charset val="134"/>
      </rPr>
      <t xml:space="preserve">Preços: </t>
    </r>
    <r>
      <rPr>
        <sz val="10"/>
        <rFont val="Arial"/>
        <charset val="134"/>
      </rPr>
      <t>SINAPI - JAN/2021</t>
    </r>
  </si>
  <si>
    <t>ÁREA: 1237,37 M</t>
  </si>
  <si>
    <t xml:space="preserve">BDI:  </t>
  </si>
  <si>
    <t xml:space="preserve">ENCARGOS SOCIAIS  DESONERADOS: 88,46% (HORA)  </t>
  </si>
  <si>
    <t>50,37%(MÊS)</t>
  </si>
  <si>
    <t>PLANILHA DE ORÇAMENTO</t>
  </si>
  <si>
    <t>ITEM</t>
  </si>
  <si>
    <t>SINAPI</t>
  </si>
  <si>
    <t>DISCRIMINAÇÃO DOS SERVIÇOS</t>
  </si>
  <si>
    <t>DMT</t>
  </si>
  <si>
    <t>UD</t>
  </si>
  <si>
    <t>QUANT</t>
  </si>
  <si>
    <t>CUSTO SINAPI S/ BDI</t>
  </si>
  <si>
    <t>CUSTO MÁXIMO C/ BDI</t>
  </si>
  <si>
    <t>CUSTO TOTAL</t>
  </si>
  <si>
    <t>1.0</t>
  </si>
  <si>
    <t>SERVIÇOS PRELIMINARES</t>
  </si>
  <si>
    <t>1.01</t>
  </si>
  <si>
    <t>EXECUÇÃO DE ALMOXARIFADO EM CANTEIRO DE OBRA EM CHAPA DE MADEIRA COMPENSADA, INCLUSO PRATELEIRAS. AF_02/2016</t>
  </si>
  <si>
    <t>m²</t>
  </si>
  <si>
    <t>1.02</t>
  </si>
  <si>
    <t>74209/001</t>
  </si>
  <si>
    <t>PLACA DE OBRA EM CHAPA DE ACO GALVANIZADO</t>
  </si>
  <si>
    <t>TOTAL DO ITEM 1:</t>
  </si>
  <si>
    <t xml:space="preserve"> </t>
  </si>
  <si>
    <t>2.0</t>
  </si>
  <si>
    <t>TERRAPLENAGEM</t>
  </si>
  <si>
    <t>ATERRO</t>
  </si>
  <si>
    <t>2.01</t>
  </si>
  <si>
    <t>74010/001</t>
  </si>
  <si>
    <t>CARGA E DESCARGA MECANICA DE SOLO UTILIZANDO CAMINHAO BASCULANTE 5,0M3 /11T E PA CARREGADEIRA SOBRE PNEUS * 105 HP * CAP. 1,72M3. (CORTE)</t>
  </si>
  <si>
    <t>m³</t>
  </si>
  <si>
    <t>2.02</t>
  </si>
  <si>
    <t>74205/001</t>
  </si>
  <si>
    <t>ESCAVACAO MECANICA DE MATERIAL 1A. CATEGORIA, PROVENIENTE DE CORTE DE SUBLEITO (C/TRATOR ESTEIRAS 160HP)</t>
  </si>
  <si>
    <t>2.03</t>
  </si>
  <si>
    <t>Transporte local com caminhão basculante 6 m3, rodovia pavimentada (para distancias superiores a 4 km )(DIFERENÇA ENTRE CORTE E ATERRO)</t>
  </si>
  <si>
    <t>KmXm³</t>
  </si>
  <si>
    <t>2.04</t>
  </si>
  <si>
    <t>COMPACTACAO MECANICA A 95% DO PROCTOR NORMAL - PAVIMENTACAO URBANA</t>
  </si>
  <si>
    <t>REFORÇO DO SUBLEITO</t>
  </si>
  <si>
    <t>ESCAVAÇÃO VERTICAL A CÉU ABERTO, EM OBRAS DE EDIFICAÇÃO, INCLUINDO CARGA, DESCARGA E TRANSPORTE, EM SOLO DE 1ª CATEGORIA COM ESCAVADEIRA HIDRÁULICA (CAÇAMBA: 0,8 M³ / 111 HP), FROTA DE 3 CAMINHÕES BASCULANTES DE 14 M³, DMT ATÉ 1 KM E VELOCIDADE MÉDIA 14KM/H. AF_05/2020</t>
  </si>
  <si>
    <t>2.06</t>
  </si>
  <si>
    <t>Transporte local com caminhão basculante 6 m3, rodovia pavimentada ( para distancias superiores a 4 km )(5KM)</t>
  </si>
  <si>
    <t>74034/001</t>
  </si>
  <si>
    <t>Espalhamento de material de 1ª categoria COMPACTADO</t>
  </si>
  <si>
    <t>TOTAL DO ITEM 2:</t>
  </si>
  <si>
    <t>3.0</t>
  </si>
  <si>
    <t>PAVIMENTAÇÃO</t>
  </si>
  <si>
    <t>3.01</t>
  </si>
  <si>
    <t>3.02</t>
  </si>
  <si>
    <t>BASE PARA PAVIMENTACAO COM BRITA CORRIDA, INCLUSIVE COMPACTACAO</t>
  </si>
  <si>
    <t>3.03</t>
  </si>
  <si>
    <t>TRANSPORTE QQ NAT CAM BASCULANTE 30 KM/H 8.00 T EXCL DESPESA CARGA/DESC ESPERA DO CAMINHAO/SERVENTE/E OU EQUIP AUX.</t>
  </si>
  <si>
    <t>TXKM</t>
  </si>
  <si>
    <t>3.04</t>
  </si>
  <si>
    <t>Imprimação da base, execução e fornecimento de asfalto diluido CM - 30</t>
  </si>
  <si>
    <t>3.05</t>
  </si>
  <si>
    <t>PINTURA DE LIGACAO COM EMULSAO RR-1C</t>
  </si>
  <si>
    <t>3.07</t>
  </si>
  <si>
    <t>TENTO-ACABAMENTO DE LIMPA RODAS-SEÇÃO 330 M²,CONCRETO FCK15 MPA,MOLDADO "IN LOCO" (65,15M)</t>
  </si>
  <si>
    <t>m</t>
  </si>
  <si>
    <t>3.06</t>
  </si>
  <si>
    <t>COMPOSIÇÃO</t>
  </si>
  <si>
    <t>FABRICAÇÃO E TRANSPORTE DE CONCRETO BETUMINOSO USINADO A QUENTE(CBUQ),CAP 50/70</t>
  </si>
  <si>
    <t>T</t>
  </si>
  <si>
    <t>APLICAÇÃO DE CONCRETO BETUMINOSO USINADO A QUENTE (CBUQ) COM ROLO E VIBROACABADORA, EXCLUSIVE MATERIAL E TRANSPORTE</t>
  </si>
  <si>
    <t>TOTAL DO ITEM 3:</t>
  </si>
  <si>
    <t>MEIO FIO E SARJETA</t>
  </si>
  <si>
    <t>4.01</t>
  </si>
  <si>
    <t>Sinalização horizontal com tinta retrorrefletiva a base de resina acrilica com microeesferas de vidro (6,00m x 3,0 m - 14unidades)</t>
  </si>
  <si>
    <t>4.02</t>
  </si>
  <si>
    <t>73916/002</t>
  </si>
  <si>
    <t>Placa esmaltada para identificação NR de Rua, Dimensões 45x25cm</t>
  </si>
  <si>
    <t>un</t>
  </si>
  <si>
    <t>4.03</t>
  </si>
  <si>
    <t>PLACA DE SINALIZAÇÃO VIÁRIA LADO 40 CM, INCLUÍDO SUPORTE DE MADEIRA PINTADO A CAL E FIXADO EM BASE DE CONCRETO NÃO ESTRUTURAL</t>
  </si>
  <si>
    <t>4.04</t>
  </si>
  <si>
    <t xml:space="preserve"> SUPORTE EM AÇO GALVANIZADO D=40MM PARA PLACA DE IDENTIFICAÇÃO DE NOME DE RUA FIXADO EM BASE DE CONCRETO NÃO ESTRUTURAL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</si>
  <si>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</si>
  <si>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IN LOCO EM TRECHO RETO, 30 CM BASE X 10 CM ALTURA. AF_06/2016</t>
  </si>
  <si>
    <t>4.07</t>
  </si>
  <si>
    <t xml:space="preserve">PISO PODOTÁTIL DE ALERTA COM LADRILHO HIDRAULICO DE 25X25X2 CM, INCLUINDO FORNECIMENTO E ASSENTAMENTO COM CIMENTO COLANTE SOBRE CONTRAPISO </t>
  </si>
  <si>
    <t>4.08</t>
  </si>
  <si>
    <t>Rampas</t>
  </si>
  <si>
    <t>4.09</t>
  </si>
  <si>
    <t>74157/003</t>
  </si>
  <si>
    <t>Lançamento/Aplicação</t>
  </si>
  <si>
    <t>4.10</t>
  </si>
  <si>
    <t>Concreto não estrutural, preparo c/ betoneira consumo cimento=210kg/m3</t>
  </si>
  <si>
    <t>4.11</t>
  </si>
  <si>
    <t>FORMA PLANA P/VIGA, PILAR E PAREDE EM CHAPA RESINADA E= 10 MM</t>
  </si>
  <si>
    <t>TOTAL GERAL:</t>
  </si>
  <si>
    <t>RESUMO GERAL</t>
  </si>
  <si>
    <t>TOTAL GERAL</t>
  </si>
  <si>
    <t>FLÁVIO ROBERTO VENDAS TANUS</t>
  </si>
  <si>
    <t>Engº. Civil CREA 9432/D-MS</t>
  </si>
  <si>
    <t>CONSTRUINDO</t>
  </si>
  <si>
    <t>SUA CIDADE</t>
  </si>
  <si>
    <t>VALOR/m2</t>
  </si>
  <si>
    <r>
      <rPr>
        <b/>
        <sz val="10"/>
        <rFont val="Arial"/>
        <charset val="134"/>
      </rPr>
      <t xml:space="preserve">Preços: </t>
    </r>
    <r>
      <rPr>
        <sz val="10"/>
        <rFont val="Arial"/>
        <charset val="134"/>
      </rPr>
      <t>SINAPI/SET/2011</t>
    </r>
  </si>
  <si>
    <r>
      <rPr>
        <b/>
        <sz val="10"/>
        <rFont val="Arial"/>
        <charset val="134"/>
      </rPr>
      <t xml:space="preserve">BDI: </t>
    </r>
  </si>
  <si>
    <t>RESUMO GERAL DA OBRA</t>
  </si>
  <si>
    <t>ETAPA</t>
  </si>
  <si>
    <t>DISCRIMINAÇÃO</t>
  </si>
  <si>
    <t>VALOR</t>
  </si>
  <si>
    <t>%</t>
  </si>
  <si>
    <t>GUIAS E SARJETAS</t>
  </si>
  <si>
    <t>TOTAL</t>
  </si>
  <si>
    <r>
      <rPr>
        <b/>
        <sz val="10"/>
        <rFont val="Arial"/>
        <charset val="134"/>
      </rPr>
      <t xml:space="preserve">Preços: </t>
    </r>
    <r>
      <rPr>
        <sz val="10"/>
        <rFont val="Arial"/>
        <charset val="134"/>
      </rPr>
      <t>JAN/2021</t>
    </r>
  </si>
  <si>
    <t>CRONOGRAMA FÍSICO - FINANCEIRO - OBRA</t>
  </si>
  <si>
    <t>DIAS</t>
  </si>
  <si>
    <t xml:space="preserve">PAVIMENTAÇÃO ASFÁLTICA, GUIAS E SARJETAS </t>
  </si>
  <si>
    <t>R$</t>
  </si>
  <si>
    <t>Total do Periodo</t>
  </si>
  <si>
    <t>Total Acumulado</t>
  </si>
  <si>
    <t>LOCAL: RUAS JOÃO JOSÉ RODRIGUES, RAIMUNDO ALEXANDRE, ARMANDO DA SILVA REZENDE, JANICE TEREZINHA SAN MARTIN, E IRIDES DE ALMEIDA TONI</t>
  </si>
  <si>
    <t>OBRA:  GUIAS E SARJETAS</t>
  </si>
  <si>
    <r>
      <t xml:space="preserve">LOCAL: </t>
    </r>
    <r>
      <rPr>
        <b/>
        <sz val="9"/>
        <rFont val="Arial"/>
        <family val="2"/>
      </rPr>
      <t>RUAS JOÃO JOSÉ RODRIGUES, RAIMUNDO ALEXANDRE, ARMANDO DA SILVA REZENDE, JANICE TEREZINHA SAN MARTIN, E IRIDES DE ALMEIDA TONI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</si>
</sst>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_);\(#,##0.000\)"/>
    <numFmt numFmtId="167" formatCode="_-&quot;R$&quot;\ * #,##0.00_-;\-&quot;R$&quot;\ * #,##0.00_-;_-&quot;R$&quot;\ * &quot;-&quot;??_-;_-@_-"/>
    <numFmt numFmtId="168" formatCode="_(* #,##0.00_);_(* \(#,##0.00\);_(* \-??_);_(@_)"/>
    <numFmt numFmtId="169" formatCode="#,##0.0000"/>
    <numFmt numFmtId="170" formatCode="_(* #,##0.0000_);_(* \(#,##0.0000\);_(* &quot;-&quot;??_);_(@_)"/>
    <numFmt numFmtId="171" formatCode="#,###.##000;[Red]\-#,###.##000"/>
    <numFmt numFmtId="172" formatCode="&quot;R$ &quot;#,##0.00_);[Red]\(&quot;R$ &quot;#,##0.00\)"/>
  </numFmts>
  <fonts count="39">
    <font>
      <sz val="10"/>
      <name val="Arial"/>
      <charset val="134"/>
    </font>
    <font>
      <sz val="8"/>
      <name val="Arial"/>
      <charset val="134"/>
    </font>
    <font>
      <sz val="8"/>
      <color indexed="8"/>
      <name val="Arial"/>
      <charset val="134"/>
    </font>
    <font>
      <sz val="10"/>
      <name val="Times New Roman"/>
      <charset val="134"/>
    </font>
    <font>
      <b/>
      <sz val="12"/>
      <name val="Arial"/>
      <charset val="134"/>
    </font>
    <font>
      <b/>
      <sz val="10"/>
      <name val="Arial"/>
      <charset val="134"/>
    </font>
    <font>
      <b/>
      <sz val="9"/>
      <color indexed="9"/>
      <name val="Arial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b/>
      <sz val="10"/>
      <name val="Times New Roman"/>
      <charset val="134"/>
    </font>
    <font>
      <sz val="10"/>
      <color indexed="9"/>
      <name val="Arial"/>
      <charset val="134"/>
    </font>
    <font>
      <sz val="8"/>
      <color indexed="9"/>
      <name val="Arial"/>
      <charset val="134"/>
    </font>
    <font>
      <b/>
      <sz val="12"/>
      <color indexed="8"/>
      <name val="Arial"/>
      <charset val="134"/>
    </font>
    <font>
      <b/>
      <sz val="10"/>
      <color indexed="8"/>
      <name val="Arial"/>
      <charset val="134"/>
    </font>
    <font>
      <sz val="6"/>
      <color indexed="17"/>
      <name val="Arial"/>
      <charset val="134"/>
    </font>
    <font>
      <b/>
      <sz val="9"/>
      <name val="Arial"/>
      <charset val="134"/>
    </font>
    <font>
      <b/>
      <sz val="10"/>
      <color indexed="10"/>
      <name val="Arial"/>
      <charset val="134"/>
    </font>
    <font>
      <sz val="10"/>
      <color indexed="10"/>
      <name val="Arial"/>
      <charset val="134"/>
    </font>
    <font>
      <b/>
      <sz val="10"/>
      <color indexed="9"/>
      <name val="Arial"/>
      <charset val="134"/>
    </font>
    <font>
      <b/>
      <sz val="8"/>
      <color indexed="8"/>
      <name val="Arial"/>
      <charset val="134"/>
    </font>
    <font>
      <b/>
      <sz val="8"/>
      <name val="Arial"/>
      <charset val="134"/>
    </font>
    <font>
      <sz val="9"/>
      <name val="Arial"/>
      <charset val="134"/>
    </font>
    <font>
      <sz val="10"/>
      <color theme="0"/>
      <name val="Arial Narrow"/>
      <charset val="134"/>
    </font>
    <font>
      <b/>
      <sz val="10"/>
      <name val="Arial Narrow"/>
      <charset val="134"/>
    </font>
    <font>
      <sz val="10"/>
      <name val="Arial Narrow"/>
      <charset val="134"/>
    </font>
    <font>
      <sz val="11"/>
      <name val="Arial Narrow"/>
      <charset val="134"/>
    </font>
    <font>
      <sz val="12"/>
      <name val="Arial Narrow"/>
      <charset val="134"/>
    </font>
    <font>
      <b/>
      <sz val="12"/>
      <name val="Arial Narrow"/>
      <charset val="134"/>
    </font>
    <font>
      <sz val="12"/>
      <color indexed="9"/>
      <name val="Arial Narrow"/>
      <charset val="134"/>
    </font>
    <font>
      <sz val="10"/>
      <color rgb="FF00B050"/>
      <name val="Arial"/>
      <charset val="134"/>
    </font>
    <font>
      <sz val="10"/>
      <name val="Courier"/>
      <charset val="134"/>
    </font>
    <font>
      <sz val="11"/>
      <color theme="1"/>
      <name val="Calibri"/>
      <charset val="134"/>
      <scheme val="minor"/>
    </font>
    <font>
      <u/>
      <sz val="10"/>
      <color indexed="12"/>
      <name val="Arial"/>
      <charset val="134"/>
    </font>
    <font>
      <sz val="11"/>
      <color indexed="8"/>
      <name val="Calibri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sz val="10"/>
      <name val="Arial"/>
      <charset val="134"/>
    </font>
    <font>
      <b/>
      <sz val="1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165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164" fontId="36" fillId="0" borderId="0" applyFont="0" applyFill="0" applyBorder="0" applyAlignment="0" applyProtection="0"/>
    <xf numFmtId="166" fontId="30" fillId="0" borderId="0"/>
    <xf numFmtId="0" fontId="36" fillId="0" borderId="0"/>
    <xf numFmtId="0" fontId="36" fillId="0" borderId="0"/>
    <xf numFmtId="167" fontId="31" fillId="0" borderId="0" applyFont="0" applyFill="0" applyBorder="0" applyAlignment="0" applyProtection="0"/>
    <xf numFmtId="164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3" fillId="0" borderId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166" fontId="30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36" fillId="0" borderId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23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23" applyNumberFormat="1" applyFont="1" applyBorder="1" applyAlignment="1">
      <alignment horizontal="justify" vertical="center"/>
    </xf>
    <xf numFmtId="0" fontId="0" fillId="0" borderId="0" xfId="23" applyNumberFormat="1" applyFont="1" applyBorder="1" applyAlignment="1">
      <alignment horizontal="center" vertical="center"/>
    </xf>
    <xf numFmtId="40" fontId="0" fillId="0" borderId="0" xfId="39" applyFont="1" applyBorder="1" applyAlignment="1">
      <alignment horizontal="center" vertical="center"/>
    </xf>
    <xf numFmtId="0" fontId="5" fillId="0" borderId="0" xfId="23" applyNumberFormat="1" applyFont="1" applyBorder="1" applyAlignment="1">
      <alignment horizontal="center" vertical="center"/>
    </xf>
    <xf numFmtId="0" fontId="5" fillId="0" borderId="0" xfId="23" applyNumberFormat="1" applyFont="1" applyBorder="1" applyAlignment="1">
      <alignment horizontal="left" vertical="center"/>
    </xf>
    <xf numFmtId="40" fontId="0" fillId="0" borderId="0" xfId="39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38" fontId="0" fillId="0" borderId="0" xfId="39" applyNumberFormat="1" applyFont="1" applyBorder="1" applyAlignment="1">
      <alignment vertical="center"/>
    </xf>
    <xf numFmtId="0" fontId="5" fillId="0" borderId="0" xfId="23" applyNumberFormat="1" applyFont="1" applyBorder="1" applyAlignment="1">
      <alignment horizontal="justify" vertical="center"/>
    </xf>
    <xf numFmtId="40" fontId="5" fillId="0" borderId="0" xfId="39" applyFont="1" applyBorder="1" applyAlignment="1">
      <alignment vertical="center"/>
    </xf>
    <xf numFmtId="0" fontId="5" fillId="0" borderId="0" xfId="23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justify"/>
    </xf>
    <xf numFmtId="0" fontId="6" fillId="2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7" fillId="4" borderId="10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right" vertical="center"/>
    </xf>
    <xf numFmtId="10" fontId="7" fillId="4" borderId="1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4" fontId="7" fillId="3" borderId="10" xfId="0" applyNumberFormat="1" applyFont="1" applyFill="1" applyBorder="1" applyAlignment="1">
      <alignment horizontal="center"/>
    </xf>
    <xf numFmtId="4" fontId="8" fillId="0" borderId="10" xfId="0" applyNumberFormat="1" applyFont="1" applyBorder="1"/>
    <xf numFmtId="4" fontId="7" fillId="5" borderId="10" xfId="0" applyNumberFormat="1" applyFont="1" applyFill="1" applyBorder="1" applyAlignment="1">
      <alignment horizontal="right"/>
    </xf>
    <xf numFmtId="4" fontId="7" fillId="0" borderId="10" xfId="0" applyNumberFormat="1" applyFont="1" applyBorder="1"/>
    <xf numFmtId="0" fontId="2" fillId="5" borderId="1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10" fillId="0" borderId="0" xfId="2" applyNumberFormat="1" applyFont="1" applyBorder="1" applyAlignment="1">
      <alignment horizontal="right" vertical="center"/>
    </xf>
    <xf numFmtId="2" fontId="10" fillId="0" borderId="0" xfId="2" applyNumberFormat="1" applyFont="1" applyBorder="1" applyAlignment="1">
      <alignment vertical="center"/>
    </xf>
    <xf numFmtId="2" fontId="0" fillId="0" borderId="0" xfId="2" applyNumberFormat="1" applyFont="1" applyBorder="1" applyAlignment="1">
      <alignment vertical="center"/>
    </xf>
    <xf numFmtId="0" fontId="1" fillId="0" borderId="0" xfId="0" applyFont="1" applyFill="1" applyBorder="1"/>
    <xf numFmtId="2" fontId="1" fillId="0" borderId="0" xfId="0" applyNumberFormat="1" applyFont="1" applyBorder="1"/>
    <xf numFmtId="0" fontId="11" fillId="0" borderId="0" xfId="0" applyFont="1"/>
    <xf numFmtId="165" fontId="1" fillId="0" borderId="0" xfId="0" applyNumberFormat="1" applyFont="1"/>
    <xf numFmtId="4" fontId="11" fillId="0" borderId="0" xfId="0" applyNumberFormat="1" applyFont="1"/>
    <xf numFmtId="0" fontId="0" fillId="0" borderId="0" xfId="6" applyNumberFormat="1" applyFont="1" applyFill="1" applyBorder="1" applyAlignment="1">
      <alignment vertical="top"/>
    </xf>
    <xf numFmtId="166" fontId="0" fillId="0" borderId="0" xfId="6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top"/>
    </xf>
    <xf numFmtId="0" fontId="5" fillId="0" borderId="0" xfId="23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65" fontId="16" fillId="0" borderId="0" xfId="1" applyFont="1" applyFill="1" applyBorder="1" applyAlignment="1">
      <alignment vertical="top"/>
    </xf>
    <xf numFmtId="165" fontId="5" fillId="0" borderId="0" xfId="1" applyFont="1" applyFill="1" applyBorder="1" applyAlignment="1">
      <alignment vertical="top"/>
    </xf>
    <xf numFmtId="0" fontId="5" fillId="0" borderId="0" xfId="0" applyFont="1"/>
    <xf numFmtId="40" fontId="5" fillId="0" borderId="0" xfId="0" applyNumberFormat="1" applyFont="1" applyFill="1" applyBorder="1" applyAlignment="1">
      <alignment vertical="top"/>
    </xf>
    <xf numFmtId="4" fontId="0" fillId="0" borderId="0" xfId="6" applyNumberFormat="1" applyFont="1" applyFill="1" applyBorder="1" applyAlignment="1">
      <alignment vertical="top"/>
    </xf>
    <xf numFmtId="166" fontId="5" fillId="0" borderId="0" xfId="6" applyFont="1" applyFill="1" applyBorder="1" applyAlignment="1">
      <alignment vertical="top"/>
    </xf>
    <xf numFmtId="40" fontId="5" fillId="0" borderId="0" xfId="0" applyNumberFormat="1" applyFont="1"/>
    <xf numFmtId="10" fontId="17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8" fillId="2" borderId="11" xfId="6" applyNumberFormat="1" applyFont="1" applyFill="1" applyBorder="1" applyAlignment="1"/>
    <xf numFmtId="0" fontId="18" fillId="2" borderId="12" xfId="6" applyNumberFormat="1" applyFont="1" applyFill="1" applyBorder="1" applyAlignment="1">
      <alignment horizontal="justify"/>
    </xf>
    <xf numFmtId="40" fontId="18" fillId="2" borderId="13" xfId="39" applyFont="1" applyFill="1" applyBorder="1" applyAlignment="1">
      <alignment horizontal="center"/>
    </xf>
    <xf numFmtId="0" fontId="1" fillId="0" borderId="10" xfId="6" applyNumberFormat="1" applyFont="1" applyFill="1" applyBorder="1" applyAlignment="1">
      <alignment horizontal="center"/>
    </xf>
    <xf numFmtId="49" fontId="1" fillId="0" borderId="10" xfId="6" applyNumberFormat="1" applyFont="1" applyFill="1" applyBorder="1" applyAlignment="1">
      <alignment horizontal="justify"/>
    </xf>
    <xf numFmtId="40" fontId="1" fillId="0" borderId="10" xfId="39" applyFont="1" applyFill="1" applyBorder="1" applyAlignment="1"/>
    <xf numFmtId="0" fontId="0" fillId="0" borderId="10" xfId="0" applyBorder="1"/>
    <xf numFmtId="10" fontId="19" fillId="0" borderId="10" xfId="0" applyNumberFormat="1" applyFont="1" applyFill="1" applyBorder="1" applyAlignment="1">
      <alignment horizontal="right" vertical="justify"/>
    </xf>
    <xf numFmtId="171" fontId="19" fillId="6" borderId="10" xfId="1" applyNumberFormat="1" applyFont="1" applyFill="1" applyBorder="1"/>
    <xf numFmtId="165" fontId="19" fillId="6" borderId="14" xfId="0" applyNumberFormat="1" applyFont="1" applyFill="1" applyBorder="1"/>
    <xf numFmtId="10" fontId="2" fillId="6" borderId="10" xfId="0" applyNumberFormat="1" applyFont="1" applyFill="1" applyBorder="1"/>
    <xf numFmtId="0" fontId="19" fillId="6" borderId="3" xfId="0" applyFont="1" applyFill="1" applyBorder="1" applyAlignment="1">
      <alignment horizontal="center" vertical="top"/>
    </xf>
    <xf numFmtId="10" fontId="19" fillId="6" borderId="10" xfId="0" applyNumberFormat="1" applyFont="1" applyFill="1" applyBorder="1" applyAlignment="1">
      <alignment horizontal="right" vertical="justify"/>
    </xf>
    <xf numFmtId="0" fontId="0" fillId="0" borderId="0" xfId="6" applyNumberFormat="1" applyFont="1" applyFill="1" applyBorder="1" applyAlignment="1"/>
    <xf numFmtId="0" fontId="0" fillId="0" borderId="0" xfId="6" applyNumberFormat="1" applyFont="1" applyFill="1" applyBorder="1" applyAlignment="1">
      <alignment horizontal="justify"/>
    </xf>
    <xf numFmtId="40" fontId="0" fillId="0" borderId="0" xfId="39" applyFont="1" applyFill="1" applyBorder="1" applyAlignment="1">
      <alignment horizontal="center"/>
    </xf>
    <xf numFmtId="0" fontId="5" fillId="0" borderId="0" xfId="6" applyNumberFormat="1" applyFont="1" applyFill="1" applyBorder="1" applyAlignment="1"/>
    <xf numFmtId="0" fontId="5" fillId="0" borderId="0" xfId="0" applyFont="1" applyFill="1" applyBorder="1" applyAlignment="1"/>
    <xf numFmtId="0" fontId="20" fillId="0" borderId="0" xfId="0" applyFont="1" applyFill="1" applyBorder="1" applyAlignment="1"/>
    <xf numFmtId="0" fontId="5" fillId="0" borderId="0" xfId="6" applyNumberFormat="1" applyFont="1" applyFill="1" applyBorder="1" applyAlignment="1">
      <alignment vertical="top"/>
    </xf>
    <xf numFmtId="165" fontId="0" fillId="0" borderId="0" xfId="0" applyNumberFormat="1"/>
    <xf numFmtId="0" fontId="0" fillId="0" borderId="0" xfId="23" applyNumberFormat="1" applyFont="1" applyBorder="1" applyAlignment="1">
      <alignment wrapText="1"/>
    </xf>
    <xf numFmtId="0" fontId="5" fillId="0" borderId="0" xfId="23" applyNumberFormat="1" applyFont="1" applyBorder="1" applyAlignment="1">
      <alignment wrapText="1"/>
    </xf>
    <xf numFmtId="0" fontId="5" fillId="7" borderId="0" xfId="23" applyNumberFormat="1" applyFont="1" applyFill="1" applyBorder="1" applyAlignment="1">
      <alignment wrapText="1"/>
    </xf>
    <xf numFmtId="0" fontId="0" fillId="0" borderId="0" xfId="23" applyNumberFormat="1" applyFont="1" applyFill="1" applyBorder="1" applyAlignment="1">
      <alignment wrapText="1"/>
    </xf>
    <xf numFmtId="49" fontId="21" fillId="8" borderId="0" xfId="7" applyNumberFormat="1" applyFont="1" applyFill="1" applyAlignment="1">
      <alignment horizontal="center" vertical="center"/>
    </xf>
    <xf numFmtId="40" fontId="5" fillId="0" borderId="0" xfId="39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22" fillId="9" borderId="9" xfId="0" applyNumberFormat="1" applyFont="1" applyFill="1" applyBorder="1" applyAlignment="1">
      <alignment horizontal="justify" vertical="center"/>
    </xf>
    <xf numFmtId="0" fontId="23" fillId="4" borderId="3" xfId="0" applyNumberFormat="1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4" fillId="0" borderId="9" xfId="0" applyNumberFormat="1" applyFont="1" applyFill="1" applyBorder="1" applyAlignment="1">
      <alignment horizontal="justify" vertical="center"/>
    </xf>
    <xf numFmtId="0" fontId="24" fillId="0" borderId="9" xfId="0" applyNumberFormat="1" applyFont="1" applyBorder="1" applyAlignment="1">
      <alignment horizontal="center" vertical="center"/>
    </xf>
    <xf numFmtId="165" fontId="24" fillId="0" borderId="9" xfId="1" applyFont="1" applyBorder="1" applyAlignment="1">
      <alignment horizontal="center"/>
    </xf>
    <xf numFmtId="2" fontId="24" fillId="0" borderId="9" xfId="1" applyNumberFormat="1" applyFont="1" applyBorder="1" applyAlignment="1">
      <alignment horizontal="center"/>
    </xf>
    <xf numFmtId="165" fontId="24" fillId="0" borderId="9" xfId="1" applyNumberFormat="1" applyFont="1" applyFill="1" applyBorder="1" applyAlignment="1"/>
    <xf numFmtId="0" fontId="24" fillId="0" borderId="10" xfId="0" applyNumberFormat="1" applyFont="1" applyBorder="1" applyAlignment="1">
      <alignment horizontal="justify" vertical="center"/>
    </xf>
    <xf numFmtId="165" fontId="24" fillId="0" borderId="10" xfId="1" applyFont="1" applyBorder="1" applyAlignment="1">
      <alignment horizontal="center"/>
    </xf>
    <xf numFmtId="0" fontId="24" fillId="7" borderId="3" xfId="0" applyNumberFormat="1" applyFont="1" applyFill="1" applyBorder="1" applyAlignment="1">
      <alignment horizontal="center" vertical="center"/>
    </xf>
    <xf numFmtId="0" fontId="24" fillId="7" borderId="5" xfId="0" applyNumberFormat="1" applyFont="1" applyFill="1" applyBorder="1" applyAlignment="1">
      <alignment horizontal="center" vertical="center"/>
    </xf>
    <xf numFmtId="0" fontId="24" fillId="7" borderId="5" xfId="0" applyNumberFormat="1" applyFont="1" applyFill="1" applyBorder="1" applyAlignment="1">
      <alignment horizontal="left" vertical="center"/>
    </xf>
    <xf numFmtId="165" fontId="24" fillId="7" borderId="5" xfId="1" applyFont="1" applyFill="1" applyBorder="1" applyAlignment="1">
      <alignment horizontal="center"/>
    </xf>
    <xf numFmtId="165" fontId="24" fillId="7" borderId="5" xfId="1" applyNumberFormat="1" applyFont="1" applyFill="1" applyBorder="1" applyAlignment="1"/>
    <xf numFmtId="0" fontId="23" fillId="4" borderId="7" xfId="0" applyNumberFormat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justify" vertical="center"/>
    </xf>
    <xf numFmtId="0" fontId="24" fillId="4" borderId="15" xfId="0" applyNumberFormat="1" applyFont="1" applyFill="1" applyBorder="1" applyAlignment="1">
      <alignment horizontal="center" vertical="center"/>
    </xf>
    <xf numFmtId="165" fontId="24" fillId="4" borderId="15" xfId="1" applyFont="1" applyFill="1" applyBorder="1" applyAlignment="1">
      <alignment horizontal="center"/>
    </xf>
    <xf numFmtId="165" fontId="24" fillId="4" borderId="15" xfId="1" applyNumberFormat="1" applyFont="1" applyFill="1" applyBorder="1" applyAlignment="1"/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 vertical="center"/>
    </xf>
    <xf numFmtId="165" fontId="24" fillId="0" borderId="9" xfId="1" applyFont="1" applyFill="1" applyBorder="1" applyAlignment="1">
      <alignment horizontal="center"/>
    </xf>
    <xf numFmtId="2" fontId="24" fillId="0" borderId="9" xfId="1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justify" vertical="center"/>
    </xf>
    <xf numFmtId="165" fontId="24" fillId="0" borderId="10" xfId="1" applyFont="1" applyFill="1" applyBorder="1" applyAlignment="1">
      <alignment horizontal="center"/>
    </xf>
    <xf numFmtId="0" fontId="24" fillId="0" borderId="7" xfId="0" applyNumberFormat="1" applyFont="1" applyFill="1" applyBorder="1" applyAlignment="1">
      <alignment horizontal="center" vertical="center"/>
    </xf>
    <xf numFmtId="2" fontId="24" fillId="0" borderId="10" xfId="1" applyNumberFormat="1" applyFont="1" applyFill="1" applyBorder="1" applyAlignment="1">
      <alignment horizontal="center"/>
    </xf>
    <xf numFmtId="165" fontId="24" fillId="0" borderId="10" xfId="1" applyNumberFormat="1" applyFont="1" applyFill="1" applyBorder="1" applyAlignment="1"/>
    <xf numFmtId="0" fontId="25" fillId="0" borderId="10" xfId="0" applyNumberFormat="1" applyFont="1" applyBorder="1" applyAlignment="1">
      <alignment horizontal="justify" vertical="center"/>
    </xf>
    <xf numFmtId="0" fontId="23" fillId="4" borderId="6" xfId="0" applyNumberFormat="1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justify" vertical="center" wrapText="1"/>
    </xf>
    <xf numFmtId="0" fontId="0" fillId="0" borderId="10" xfId="22" applyNumberFormat="1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/>
    </xf>
    <xf numFmtId="0" fontId="24" fillId="0" borderId="10" xfId="22" applyNumberFormat="1" applyFont="1" applyFill="1" applyBorder="1" applyAlignment="1">
      <alignment horizontal="justify" vertical="center"/>
    </xf>
    <xf numFmtId="0" fontId="24" fillId="0" borderId="10" xfId="22" applyNumberFormat="1" applyFont="1" applyFill="1" applyBorder="1" applyAlignment="1">
      <alignment horizontal="center" vertical="center"/>
    </xf>
    <xf numFmtId="4" fontId="24" fillId="0" borderId="10" xfId="24" applyNumberFormat="1" applyFont="1" applyFill="1" applyBorder="1" applyAlignment="1"/>
    <xf numFmtId="4" fontId="24" fillId="0" borderId="10" xfId="24" applyNumberFormat="1" applyFont="1" applyFill="1" applyBorder="1" applyAlignment="1">
      <alignment horizontal="center"/>
    </xf>
    <xf numFmtId="165" fontId="24" fillId="0" borderId="10" xfId="24" applyNumberFormat="1" applyFont="1" applyFill="1" applyBorder="1" applyAlignment="1">
      <alignment horizontal="right"/>
    </xf>
    <xf numFmtId="0" fontId="23" fillId="7" borderId="3" xfId="0" applyNumberFormat="1" applyFont="1" applyFill="1" applyBorder="1" applyAlignment="1">
      <alignment horizontal="right" vertical="center"/>
    </xf>
    <xf numFmtId="0" fontId="23" fillId="7" borderId="5" xfId="0" applyNumberFormat="1" applyFont="1" applyFill="1" applyBorder="1" applyAlignment="1">
      <alignment horizontal="right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8" applyFont="1" applyFill="1" applyBorder="1" applyAlignment="1">
      <alignment vertical="justify"/>
    </xf>
    <xf numFmtId="0" fontId="24" fillId="0" borderId="10" xfId="8" applyFont="1" applyFill="1" applyBorder="1" applyAlignment="1">
      <alignment vertical="justify"/>
    </xf>
    <xf numFmtId="0" fontId="24" fillId="0" borderId="10" xfId="8" applyFont="1" applyFill="1" applyBorder="1" applyAlignment="1">
      <alignment horizontal="center"/>
    </xf>
    <xf numFmtId="4" fontId="24" fillId="0" borderId="10" xfId="8" applyNumberFormat="1" applyFont="1" applyFill="1" applyBorder="1" applyAlignment="1">
      <alignment horizontal="right"/>
    </xf>
    <xf numFmtId="4" fontId="24" fillId="0" borderId="10" xfId="8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9" xfId="8" applyFont="1" applyFill="1" applyBorder="1" applyAlignment="1">
      <alignment vertical="justify"/>
    </xf>
    <xf numFmtId="4" fontId="24" fillId="0" borderId="9" xfId="8" applyNumberFormat="1" applyFont="1" applyFill="1" applyBorder="1" applyAlignment="1">
      <alignment horizontal="right"/>
    </xf>
    <xf numFmtId="4" fontId="24" fillId="0" borderId="9" xfId="8" applyNumberFormat="1" applyFont="1" applyFill="1" applyBorder="1" applyAlignment="1">
      <alignment horizontal="center"/>
    </xf>
    <xf numFmtId="0" fontId="24" fillId="0" borderId="3" xfId="0" applyNumberFormat="1" applyFont="1" applyBorder="1" applyAlignment="1">
      <alignment horizontal="justify" vertical="center"/>
    </xf>
    <xf numFmtId="165" fontId="24" fillId="0" borderId="9" xfId="1" applyFont="1" applyBorder="1" applyAlignment="1">
      <alignment horizontal="right"/>
    </xf>
    <xf numFmtId="0" fontId="24" fillId="0" borderId="10" xfId="21" applyFont="1" applyFill="1" applyBorder="1" applyAlignment="1">
      <alignment horizontal="center"/>
    </xf>
    <xf numFmtId="0" fontId="24" fillId="0" borderId="7" xfId="21" applyNumberFormat="1" applyFont="1" applyFill="1" applyBorder="1" applyAlignment="1">
      <alignment horizontal="justify" vertical="center" wrapText="1"/>
    </xf>
    <xf numFmtId="4" fontId="24" fillId="0" borderId="10" xfId="7" applyNumberFormat="1" applyFont="1" applyFill="1" applyBorder="1" applyAlignment="1">
      <alignment horizontal="right"/>
    </xf>
    <xf numFmtId="4" fontId="24" fillId="0" borderId="10" xfId="7" applyNumberFormat="1" applyFont="1" applyFill="1" applyBorder="1" applyAlignment="1">
      <alignment horizontal="center"/>
    </xf>
    <xf numFmtId="4" fontId="24" fillId="0" borderId="14" xfId="7" applyNumberFormat="1" applyFont="1" applyFill="1" applyBorder="1" applyAlignment="1">
      <alignment horizontal="right"/>
    </xf>
    <xf numFmtId="0" fontId="25" fillId="0" borderId="9" xfId="0" applyNumberFormat="1" applyFont="1" applyBorder="1" applyAlignment="1">
      <alignment horizontal="justify" vertical="center"/>
    </xf>
    <xf numFmtId="0" fontId="24" fillId="0" borderId="9" xfId="0" applyNumberFormat="1" applyFont="1" applyBorder="1" applyAlignment="1">
      <alignment horizontal="justify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165" fontId="26" fillId="0" borderId="0" xfId="1" applyFont="1" applyBorder="1" applyAlignment="1">
      <alignment horizontal="center" vertical="center"/>
    </xf>
    <xf numFmtId="165" fontId="27" fillId="0" borderId="0" xfId="1" applyNumberFormat="1" applyFont="1" applyBorder="1" applyAlignment="1">
      <alignment horizontal="right" vertical="center"/>
    </xf>
    <xf numFmtId="0" fontId="27" fillId="0" borderId="10" xfId="23" applyNumberFormat="1" applyFont="1" applyBorder="1" applyAlignment="1">
      <alignment horizontal="center" vertical="center"/>
    </xf>
    <xf numFmtId="49" fontId="27" fillId="0" borderId="10" xfId="23" applyNumberFormat="1" applyFont="1" applyBorder="1" applyAlignment="1">
      <alignment horizontal="justify" vertical="center"/>
    </xf>
    <xf numFmtId="40" fontId="27" fillId="0" borderId="10" xfId="39" applyFont="1" applyBorder="1" applyAlignment="1">
      <alignment horizontal="center" vertical="center"/>
    </xf>
    <xf numFmtId="40" fontId="27" fillId="0" borderId="10" xfId="39" applyFont="1" applyBorder="1" applyAlignment="1">
      <alignment vertical="center"/>
    </xf>
    <xf numFmtId="0" fontId="4" fillId="0" borderId="0" xfId="23" applyNumberFormat="1" applyFont="1" applyBorder="1" applyAlignment="1">
      <alignment vertical="center"/>
    </xf>
    <xf numFmtId="10" fontId="0" fillId="0" borderId="0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0" fillId="0" borderId="0" xfId="23" applyNumberFormat="1" applyFont="1" applyBorder="1" applyAlignment="1">
      <alignment vertical="center"/>
    </xf>
    <xf numFmtId="17" fontId="23" fillId="0" borderId="0" xfId="0" applyNumberFormat="1" applyFont="1" applyBorder="1" applyAlignment="1">
      <alignment horizontal="center"/>
    </xf>
    <xf numFmtId="0" fontId="22" fillId="9" borderId="9" xfId="0" applyNumberFormat="1" applyFont="1" applyFill="1" applyBorder="1" applyAlignment="1">
      <alignment horizontal="center" vertical="center"/>
    </xf>
    <xf numFmtId="4" fontId="0" fillId="0" borderId="0" xfId="23" applyNumberFormat="1" applyFont="1" applyFill="1" applyBorder="1" applyAlignment="1">
      <alignment vertical="center"/>
    </xf>
    <xf numFmtId="169" fontId="0" fillId="0" borderId="0" xfId="23" applyNumberFormat="1" applyFont="1" applyBorder="1" applyAlignment="1">
      <alignment vertical="center"/>
    </xf>
    <xf numFmtId="170" fontId="0" fillId="0" borderId="0" xfId="23" applyNumberFormat="1" applyFont="1" applyBorder="1" applyAlignment="1">
      <alignment vertical="center"/>
    </xf>
    <xf numFmtId="4" fontId="0" fillId="0" borderId="0" xfId="23" applyNumberFormat="1" applyFont="1" applyFill="1" applyBorder="1" applyAlignment="1"/>
    <xf numFmtId="4" fontId="0" fillId="0" borderId="0" xfId="23" applyNumberFormat="1" applyFont="1" applyBorder="1" applyAlignment="1"/>
    <xf numFmtId="0" fontId="0" fillId="0" borderId="0" xfId="23" applyNumberFormat="1" applyFont="1" applyBorder="1" applyAlignment="1"/>
    <xf numFmtId="165" fontId="24" fillId="0" borderId="10" xfId="1" applyFont="1" applyFill="1" applyBorder="1" applyAlignment="1"/>
    <xf numFmtId="165" fontId="24" fillId="0" borderId="9" xfId="1" applyFont="1" applyFill="1" applyBorder="1" applyAlignment="1"/>
    <xf numFmtId="0" fontId="5" fillId="0" borderId="0" xfId="23" applyNumberFormat="1" applyFont="1" applyBorder="1" applyAlignment="1"/>
    <xf numFmtId="165" fontId="23" fillId="3" borderId="10" xfId="1" applyFont="1" applyFill="1" applyBorder="1" applyAlignment="1"/>
    <xf numFmtId="165" fontId="23" fillId="7" borderId="5" xfId="1" applyFont="1" applyFill="1" applyBorder="1" applyAlignment="1"/>
    <xf numFmtId="4" fontId="0" fillId="7" borderId="0" xfId="23" applyNumberFormat="1" applyFont="1" applyFill="1" applyBorder="1" applyAlignment="1"/>
    <xf numFmtId="0" fontId="5" fillId="7" borderId="0" xfId="23" applyNumberFormat="1" applyFont="1" applyFill="1" applyBorder="1" applyAlignment="1"/>
    <xf numFmtId="165" fontId="23" fillId="4" borderId="14" xfId="1" applyFont="1" applyFill="1" applyBorder="1" applyAlignment="1"/>
    <xf numFmtId="0" fontId="0" fillId="0" borderId="0" xfId="23" applyNumberFormat="1" applyFont="1" applyFill="1" applyBorder="1" applyAlignment="1"/>
    <xf numFmtId="4" fontId="0" fillId="0" borderId="0" xfId="23" applyNumberFormat="1" applyFont="1" applyBorder="1" applyAlignment="1">
      <alignment wrapText="1"/>
    </xf>
    <xf numFmtId="4" fontId="21" fillId="0" borderId="10" xfId="24" applyNumberFormat="1" applyFont="1" applyFill="1" applyBorder="1" applyAlignment="1"/>
    <xf numFmtId="4" fontId="21" fillId="0" borderId="0" xfId="7" applyNumberFormat="1" applyFont="1" applyFill="1" applyAlignment="1">
      <alignment horizontal="center"/>
    </xf>
    <xf numFmtId="4" fontId="21" fillId="0" borderId="0" xfId="7" applyNumberFormat="1" applyFont="1" applyFill="1" applyAlignment="1">
      <alignment horizontal="center" vertical="center"/>
    </xf>
    <xf numFmtId="4" fontId="0" fillId="0" borderId="0" xfId="23" applyNumberFormat="1" applyFont="1" applyFill="1" applyBorder="1" applyAlignment="1">
      <alignment wrapText="1"/>
    </xf>
    <xf numFmtId="4" fontId="29" fillId="0" borderId="0" xfId="23" applyNumberFormat="1" applyFont="1" applyFill="1" applyBorder="1" applyAlignment="1">
      <alignment wrapText="1"/>
    </xf>
    <xf numFmtId="165" fontId="24" fillId="8" borderId="9" xfId="1" applyFont="1" applyFill="1" applyBorder="1" applyAlignment="1">
      <alignment horizontal="right"/>
    </xf>
    <xf numFmtId="4" fontId="21" fillId="0" borderId="16" xfId="7" applyNumberFormat="1" applyFont="1" applyFill="1" applyBorder="1" applyAlignment="1">
      <alignment horizontal="center"/>
    </xf>
    <xf numFmtId="165" fontId="23" fillId="0" borderId="4" xfId="1" applyFont="1" applyFill="1" applyBorder="1" applyAlignment="1"/>
    <xf numFmtId="165" fontId="27" fillId="3" borderId="10" xfId="1" applyFont="1" applyFill="1" applyBorder="1" applyAlignment="1"/>
    <xf numFmtId="165" fontId="27" fillId="0" borderId="0" xfId="1" applyFont="1" applyBorder="1" applyAlignment="1">
      <alignment vertical="center"/>
    </xf>
    <xf numFmtId="10" fontId="27" fillId="0" borderId="0" xfId="1" applyNumberFormat="1" applyFont="1" applyBorder="1" applyAlignment="1">
      <alignment horizontal="center" vertical="center"/>
    </xf>
    <xf numFmtId="172" fontId="27" fillId="0" borderId="10" xfId="39" applyNumberFormat="1" applyFont="1" applyBorder="1" applyAlignment="1">
      <alignment vertical="center"/>
    </xf>
    <xf numFmtId="0" fontId="27" fillId="0" borderId="0" xfId="23" applyNumberFormat="1" applyFont="1" applyBorder="1" applyAlignment="1">
      <alignment horizontal="center" vertical="center"/>
    </xf>
    <xf numFmtId="49" fontId="27" fillId="0" borderId="0" xfId="23" applyNumberFormat="1" applyFont="1" applyBorder="1" applyAlignment="1">
      <alignment horizontal="justify" vertical="center"/>
    </xf>
    <xf numFmtId="40" fontId="27" fillId="0" borderId="0" xfId="39" applyFont="1" applyBorder="1" applyAlignment="1">
      <alignment horizontal="center" vertical="center"/>
    </xf>
    <xf numFmtId="40" fontId="27" fillId="0" borderId="0" xfId="39" applyFont="1" applyBorder="1" applyAlignment="1">
      <alignment vertical="center"/>
    </xf>
    <xf numFmtId="0" fontId="5" fillId="0" borderId="0" xfId="23" applyNumberFormat="1" applyFont="1" applyFill="1" applyBorder="1" applyAlignment="1"/>
    <xf numFmtId="164" fontId="0" fillId="0" borderId="0" xfId="5" applyFont="1" applyBorder="1" applyAlignment="1">
      <alignment vertical="center"/>
    </xf>
    <xf numFmtId="172" fontId="27" fillId="3" borderId="10" xfId="39" applyNumberFormat="1" applyFont="1" applyFill="1" applyBorder="1" applyAlignment="1">
      <alignment vertical="center"/>
    </xf>
    <xf numFmtId="165" fontId="0" fillId="0" borderId="0" xfId="23" applyNumberFormat="1" applyFont="1" applyBorder="1" applyAlignment="1">
      <alignment horizontal="justify" vertical="center"/>
    </xf>
    <xf numFmtId="0" fontId="37" fillId="0" borderId="0" xfId="23" applyNumberFormat="1" applyFont="1" applyBorder="1" applyAlignment="1">
      <alignment horizontal="left" vertical="center"/>
    </xf>
    <xf numFmtId="0" fontId="37" fillId="0" borderId="0" xfId="23" applyNumberFormat="1" applyFont="1" applyBorder="1" applyAlignment="1">
      <alignment vertical="center" wrapText="1"/>
    </xf>
    <xf numFmtId="0" fontId="5" fillId="0" borderId="0" xfId="23" applyNumberFormat="1" applyFont="1" applyBorder="1" applyAlignment="1">
      <alignment horizontal="center" vertical="center"/>
    </xf>
    <xf numFmtId="0" fontId="0" fillId="0" borderId="0" xfId="23" applyNumberFormat="1" applyFont="1" applyBorder="1" applyAlignment="1">
      <alignment horizontal="center" vertical="center"/>
    </xf>
    <xf numFmtId="0" fontId="23" fillId="3" borderId="3" xfId="0" applyNumberFormat="1" applyFont="1" applyFill="1" applyBorder="1" applyAlignment="1">
      <alignment horizontal="right" vertical="center"/>
    </xf>
    <xf numFmtId="0" fontId="23" fillId="3" borderId="4" xfId="0" applyNumberFormat="1" applyFont="1" applyFill="1" applyBorder="1" applyAlignment="1">
      <alignment horizontal="right" vertical="center"/>
    </xf>
    <xf numFmtId="0" fontId="23" fillId="3" borderId="14" xfId="0" applyNumberFormat="1" applyFont="1" applyFill="1" applyBorder="1" applyAlignment="1">
      <alignment horizontal="right" vertical="center"/>
    </xf>
    <xf numFmtId="0" fontId="28" fillId="2" borderId="3" xfId="23" applyNumberFormat="1" applyFont="1" applyFill="1" applyBorder="1" applyAlignment="1">
      <alignment horizontal="center" vertical="center"/>
    </xf>
    <xf numFmtId="0" fontId="28" fillId="2" borderId="4" xfId="23" applyNumberFormat="1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left" vertical="center"/>
    </xf>
    <xf numFmtId="0" fontId="23" fillId="3" borderId="16" xfId="0" applyNumberFormat="1" applyFont="1" applyFill="1" applyBorder="1" applyAlignment="1">
      <alignment horizontal="right" vertical="center"/>
    </xf>
    <xf numFmtId="0" fontId="23" fillId="3" borderId="0" xfId="0" applyNumberFormat="1" applyFont="1" applyFill="1" applyBorder="1" applyAlignment="1">
      <alignment horizontal="right" vertical="center"/>
    </xf>
    <xf numFmtId="0" fontId="23" fillId="3" borderId="17" xfId="0" applyNumberFormat="1" applyFont="1" applyFill="1" applyBorder="1" applyAlignment="1">
      <alignment horizontal="right" vertical="center"/>
    </xf>
    <xf numFmtId="17" fontId="23" fillId="0" borderId="0" xfId="0" applyNumberFormat="1" applyFont="1" applyBorder="1" applyAlignment="1">
      <alignment horizontal="center"/>
    </xf>
    <xf numFmtId="0" fontId="23" fillId="3" borderId="7" xfId="0" applyNumberFormat="1" applyFont="1" applyFill="1" applyBorder="1" applyAlignment="1">
      <alignment horizontal="right" vertical="center"/>
    </xf>
    <xf numFmtId="0" fontId="23" fillId="3" borderId="15" xfId="0" applyNumberFormat="1" applyFont="1" applyFill="1" applyBorder="1" applyAlignment="1">
      <alignment horizontal="right" vertical="center"/>
    </xf>
    <xf numFmtId="0" fontId="23" fillId="3" borderId="8" xfId="0" applyNumberFormat="1" applyFont="1" applyFill="1" applyBorder="1" applyAlignment="1">
      <alignment horizontal="right" vertical="center"/>
    </xf>
    <xf numFmtId="0" fontId="4" fillId="0" borderId="0" xfId="23" applyNumberFormat="1" applyFont="1" applyBorder="1" applyAlignment="1">
      <alignment horizontal="center" vertical="center"/>
    </xf>
    <xf numFmtId="0" fontId="5" fillId="0" borderId="0" xfId="23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37" fillId="0" borderId="0" xfId="23" applyNumberFormat="1" applyFont="1" applyBorder="1" applyAlignment="1">
      <alignment horizontal="left" vertical="center" wrapText="1"/>
    </xf>
    <xf numFmtId="0" fontId="5" fillId="0" borderId="0" xfId="6" applyNumberFormat="1" applyFont="1" applyFill="1" applyBorder="1" applyAlignment="1">
      <alignment horizontal="center"/>
    </xf>
    <xf numFmtId="0" fontId="19" fillId="6" borderId="3" xfId="0" applyFont="1" applyFill="1" applyBorder="1" applyAlignment="1">
      <alignment horizontal="right" vertical="top"/>
    </xf>
    <xf numFmtId="0" fontId="19" fillId="6" borderId="14" xfId="0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23" applyNumberFormat="1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44">
    <cellStyle name="Excel Built-in Normal" xfId="13"/>
    <cellStyle name="Hiperlink 2" xfId="15"/>
    <cellStyle name="Hiperlink 2 2" xfId="16"/>
    <cellStyle name="Moeda" xfId="5" builtinId="4"/>
    <cellStyle name="Moeda 2" xfId="11"/>
    <cellStyle name="Moeda 3" xfId="12"/>
    <cellStyle name="Moeda 4" xfId="9"/>
    <cellStyle name="Moeda 5" xfId="10"/>
    <cellStyle name="Normal" xfId="0" builtinId="0"/>
    <cellStyle name="Normal 2" xfId="7"/>
    <cellStyle name="Normal 2 2" xfId="17"/>
    <cellStyle name="Normal 3" xfId="18"/>
    <cellStyle name="Normal 3 2" xfId="4"/>
    <cellStyle name="Normal 3 3" xfId="14"/>
    <cellStyle name="Normal 4" xfId="19"/>
    <cellStyle name="Normal 4 2" xfId="20"/>
    <cellStyle name="Normal 5" xfId="3"/>
    <cellStyle name="Normal 6" xfId="21"/>
    <cellStyle name="Normal 7" xfId="22"/>
    <cellStyle name="Normal_Estudo Sidrolândia" xfId="23"/>
    <cellStyle name="Normal_Estudo Sidrolândia_Planilha RES. SOL NASCENTE REGIÃO DA ESCOLA" xfId="6"/>
    <cellStyle name="Normal_Pavimentação Asfáltica" xfId="8"/>
    <cellStyle name="Normal_Pavimentação Asfáltica 2" xfId="24"/>
    <cellStyle name="Porcentagem" xfId="2" builtinId="5"/>
    <cellStyle name="Porcentagem 2" xfId="25"/>
    <cellStyle name="Porcentagem 2 2" xfId="26"/>
    <cellStyle name="Porcentagem 2 3" xfId="27"/>
    <cellStyle name="Porcentagem 3" xfId="28"/>
    <cellStyle name="Porcentagem 4" xfId="29"/>
    <cellStyle name="Porcentagem 5" xfId="30"/>
    <cellStyle name="Porcentagem 6" xfId="31"/>
    <cellStyle name="Separador de milhares 2" xfId="32"/>
    <cellStyle name="Separador de milhares 2 2" xfId="33"/>
    <cellStyle name="Separador de milhares 2 3" xfId="34"/>
    <cellStyle name="Separador de milhares 2 4" xfId="35"/>
    <cellStyle name="Separador de milhares 3" xfId="36"/>
    <cellStyle name="Separador de milhares 4" xfId="37"/>
    <cellStyle name="Separador de milhares 5" xfId="38"/>
    <cellStyle name="Separador de milhares_Estudo Sidrolândia" xfId="39"/>
    <cellStyle name="Vírgula" xfId="1" builtinId="3"/>
    <cellStyle name="Vírgula 2" xfId="40"/>
    <cellStyle name="Vírgula 3" xfId="41"/>
    <cellStyle name="Vírgula 4" xfId="42"/>
    <cellStyle name="Vírgula 5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gerencia%20de%20obras\Documentos%20Renata\documentos%20aquino\VIVIANE%20TRABALHO\PLANILHA%20OR&#199;AMENT&#193;RIA%20BALNE&#193;RIO%20RE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RESUMO"/>
      <sheetName val="CRONOGRA OBRAS"/>
      <sheetName val="CRONOGRAMA C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4"/>
  <sheetViews>
    <sheetView topLeftCell="A48" workbookViewId="0">
      <selection activeCell="Q71" sqref="Q71"/>
    </sheetView>
  </sheetViews>
  <sheetFormatPr defaultColWidth="9.140625" defaultRowHeight="12.75"/>
  <cols>
    <col min="1" max="1" width="5.42578125" style="1" customWidth="1"/>
    <col min="2" max="2" width="13.140625" style="1" customWidth="1"/>
    <col min="3" max="3" width="54" style="5" customWidth="1"/>
    <col min="4" max="4" width="5.7109375" style="6" customWidth="1"/>
    <col min="5" max="5" width="6.85546875" style="6" customWidth="1"/>
    <col min="6" max="6" width="9.42578125" style="7" customWidth="1"/>
    <col min="7" max="7" width="9.5703125" style="7" customWidth="1"/>
    <col min="8" max="8" width="10.140625" style="10" customWidth="1"/>
    <col min="9" max="9" width="15.28515625" style="10" customWidth="1"/>
    <col min="10" max="10" width="8.7109375" style="11" customWidth="1"/>
    <col min="11" max="11" width="10.28515625" style="1"/>
    <col min="12" max="12" width="14.28515625" style="1" customWidth="1"/>
    <col min="13" max="16384" width="9.140625" style="1"/>
  </cols>
  <sheetData>
    <row r="2" spans="1:10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167"/>
    </row>
    <row r="3" spans="1:10">
      <c r="A3" s="211" t="s">
        <v>1</v>
      </c>
      <c r="B3" s="211"/>
      <c r="C3" s="211"/>
      <c r="D3" s="211"/>
      <c r="E3" s="211"/>
      <c r="F3" s="211"/>
      <c r="G3" s="211"/>
      <c r="H3" s="211"/>
      <c r="I3" s="211"/>
      <c r="J3" s="15"/>
    </row>
    <row r="4" spans="1:10">
      <c r="A4" s="211" t="s">
        <v>2</v>
      </c>
      <c r="B4" s="211"/>
      <c r="C4" s="211"/>
      <c r="D4" s="211"/>
      <c r="E4" s="211"/>
      <c r="F4" s="211"/>
      <c r="G4" s="211"/>
      <c r="H4" s="211"/>
      <c r="I4" s="211"/>
      <c r="J4" s="15"/>
    </row>
    <row r="7" spans="1:10" ht="12.75" customHeight="1">
      <c r="C7" s="209" t="s">
        <v>3</v>
      </c>
    </row>
    <row r="8" spans="1:10" ht="3.75" hidden="1" customHeight="1">
      <c r="C8" s="210" t="s">
        <v>125</v>
      </c>
      <c r="D8" s="210"/>
      <c r="E8" s="210"/>
      <c r="F8" s="210"/>
      <c r="G8" s="210"/>
      <c r="H8" s="210"/>
      <c r="I8" s="210"/>
      <c r="J8" s="210"/>
    </row>
    <row r="9" spans="1:10" ht="18" customHeight="1">
      <c r="C9" s="229" t="s">
        <v>123</v>
      </c>
      <c r="D9" s="229"/>
      <c r="E9" s="229"/>
      <c r="F9" s="229"/>
      <c r="G9" s="229"/>
      <c r="H9" s="229"/>
      <c r="I9" s="229"/>
      <c r="J9" s="210"/>
    </row>
    <row r="10" spans="1:10" ht="18" customHeight="1">
      <c r="C10" s="229"/>
      <c r="D10" s="229"/>
      <c r="E10" s="229"/>
      <c r="F10" s="229"/>
      <c r="G10" s="229"/>
      <c r="H10" s="229"/>
      <c r="I10" s="229"/>
      <c r="J10" s="210"/>
    </row>
    <row r="11" spans="1:10" ht="12.75" customHeight="1">
      <c r="C11" s="13" t="s">
        <v>4</v>
      </c>
      <c r="H11" s="12"/>
    </row>
    <row r="12" spans="1:10" ht="12.75" customHeight="1">
      <c r="C12" s="13" t="s">
        <v>5</v>
      </c>
      <c r="H12" s="12"/>
    </row>
    <row r="13" spans="1:10" ht="12.75" customHeight="1">
      <c r="C13" s="13" t="s">
        <v>6</v>
      </c>
      <c r="H13" s="14" t="s">
        <v>7</v>
      </c>
    </row>
    <row r="14" spans="1:10" ht="11.25" customHeight="1">
      <c r="C14" s="13" t="s">
        <v>8</v>
      </c>
      <c r="H14" s="14" t="s">
        <v>9</v>
      </c>
      <c r="I14" s="11">
        <v>0.26950000000000002</v>
      </c>
    </row>
    <row r="15" spans="1:10" ht="15" customHeight="1">
      <c r="C15" s="9" t="s">
        <v>10</v>
      </c>
      <c r="F15" s="89" t="s">
        <v>11</v>
      </c>
      <c r="I15" s="14"/>
    </row>
    <row r="16" spans="1:10">
      <c r="C16" s="227"/>
      <c r="D16" s="227"/>
      <c r="E16" s="227"/>
      <c r="F16" s="227"/>
      <c r="G16" s="227"/>
      <c r="H16" s="227"/>
    </row>
    <row r="17" spans="1:15">
      <c r="C17" s="13"/>
      <c r="J17" s="168">
        <v>1.2695000000000001</v>
      </c>
    </row>
    <row r="18" spans="1:15" ht="15.75" customHeight="1">
      <c r="A18" s="228" t="s">
        <v>12</v>
      </c>
      <c r="B18" s="228"/>
      <c r="C18" s="228"/>
      <c r="D18" s="228"/>
      <c r="E18" s="228"/>
      <c r="F18" s="228"/>
      <c r="G18" s="228"/>
      <c r="H18" s="228"/>
      <c r="I18" s="228"/>
      <c r="J18" s="169"/>
      <c r="K18" s="170"/>
      <c r="L18" s="170"/>
      <c r="M18" s="222"/>
      <c r="N18" s="222"/>
      <c r="O18" s="222"/>
    </row>
    <row r="19" spans="1:15" hidden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170"/>
      <c r="L19" s="170"/>
      <c r="M19" s="171"/>
      <c r="N19" s="171"/>
      <c r="O19" s="171"/>
    </row>
    <row r="20" spans="1:15" ht="47.25" customHeight="1">
      <c r="A20" s="90" t="s">
        <v>13</v>
      </c>
      <c r="B20" s="91" t="s">
        <v>14</v>
      </c>
      <c r="C20" s="91" t="s">
        <v>15</v>
      </c>
      <c r="D20" s="91" t="s">
        <v>16</v>
      </c>
      <c r="E20" s="91" t="s">
        <v>17</v>
      </c>
      <c r="F20" s="92" t="s">
        <v>18</v>
      </c>
      <c r="G20" s="93" t="s">
        <v>19</v>
      </c>
      <c r="H20" s="93" t="s">
        <v>20</v>
      </c>
      <c r="I20" s="172" t="s">
        <v>21</v>
      </c>
      <c r="J20" s="173"/>
      <c r="K20" s="174"/>
      <c r="L20" s="175">
        <v>1.2695000000000001</v>
      </c>
    </row>
    <row r="21" spans="1:15" s="84" customFormat="1" ht="13.5" customHeight="1">
      <c r="A21" s="94" t="s">
        <v>22</v>
      </c>
      <c r="B21" s="95"/>
      <c r="C21" s="218" t="s">
        <v>23</v>
      </c>
      <c r="D21" s="218"/>
      <c r="E21" s="218"/>
      <c r="F21" s="218"/>
      <c r="G21" s="218"/>
      <c r="H21" s="218"/>
      <c r="I21" s="218"/>
      <c r="J21" s="176"/>
      <c r="K21" s="177"/>
      <c r="L21" s="178"/>
      <c r="M21" s="178"/>
    </row>
    <row r="22" spans="1:15" s="84" customFormat="1" ht="25.5">
      <c r="A22" s="96" t="s">
        <v>24</v>
      </c>
      <c r="B22" s="97">
        <v>93208</v>
      </c>
      <c r="C22" s="98" t="s">
        <v>25</v>
      </c>
      <c r="D22" s="99"/>
      <c r="E22" s="99" t="s">
        <v>26</v>
      </c>
      <c r="F22" s="100">
        <v>8</v>
      </c>
      <c r="G22" s="101"/>
      <c r="H22" s="102"/>
      <c r="I22" s="179">
        <f>TRUNC(F22*H22,2)</f>
        <v>0</v>
      </c>
      <c r="J22" s="176"/>
      <c r="K22" s="177"/>
      <c r="L22" s="178"/>
      <c r="M22" s="178"/>
    </row>
    <row r="23" spans="1:15" s="85" customFormat="1" ht="13.5" customHeight="1">
      <c r="A23" s="96" t="s">
        <v>27</v>
      </c>
      <c r="B23" s="97" t="s">
        <v>28</v>
      </c>
      <c r="C23" s="103" t="s">
        <v>29</v>
      </c>
      <c r="D23" s="96"/>
      <c r="E23" s="96" t="s">
        <v>26</v>
      </c>
      <c r="F23" s="104">
        <v>4</v>
      </c>
      <c r="G23" s="101"/>
      <c r="H23" s="102"/>
      <c r="I23" s="180">
        <f>TRUNC(F23*H23,2)</f>
        <v>0</v>
      </c>
      <c r="J23" s="176"/>
      <c r="K23" s="177"/>
      <c r="L23" s="181"/>
      <c r="M23" s="181"/>
    </row>
    <row r="24" spans="1:15" s="85" customFormat="1" ht="13.5" customHeight="1">
      <c r="A24" s="213" t="s">
        <v>30</v>
      </c>
      <c r="B24" s="214"/>
      <c r="C24" s="214"/>
      <c r="D24" s="214"/>
      <c r="E24" s="214"/>
      <c r="F24" s="214"/>
      <c r="G24" s="214"/>
      <c r="H24" s="215"/>
      <c r="I24" s="182">
        <f>I22+I23</f>
        <v>0</v>
      </c>
      <c r="J24" s="176"/>
      <c r="K24" s="177"/>
      <c r="L24" s="181"/>
      <c r="M24" s="181"/>
    </row>
    <row r="25" spans="1:15" s="86" customFormat="1" ht="13.5" customHeight="1">
      <c r="A25" s="105"/>
      <c r="B25" s="106"/>
      <c r="C25" s="107"/>
      <c r="D25" s="106"/>
      <c r="E25" s="106"/>
      <c r="F25" s="108"/>
      <c r="G25" s="108"/>
      <c r="H25" s="109"/>
      <c r="I25" s="183"/>
      <c r="J25" s="176"/>
      <c r="K25" s="184" t="s">
        <v>31</v>
      </c>
      <c r="L25" s="185"/>
      <c r="M25" s="185"/>
    </row>
    <row r="26" spans="1:15" s="84" customFormat="1">
      <c r="A26" s="110" t="s">
        <v>32</v>
      </c>
      <c r="B26" s="95"/>
      <c r="C26" s="218" t="s">
        <v>33</v>
      </c>
      <c r="D26" s="218"/>
      <c r="E26" s="218"/>
      <c r="F26" s="218"/>
      <c r="G26" s="218"/>
      <c r="H26" s="218"/>
      <c r="I26" s="218"/>
      <c r="J26" s="176"/>
      <c r="K26" s="177"/>
      <c r="L26" s="178"/>
      <c r="M26" s="178"/>
    </row>
    <row r="27" spans="1:15" s="84" customFormat="1">
      <c r="A27" s="110"/>
      <c r="B27" s="110"/>
      <c r="C27" s="111" t="s">
        <v>34</v>
      </c>
      <c r="D27" s="112"/>
      <c r="E27" s="112"/>
      <c r="F27" s="113"/>
      <c r="G27" s="113"/>
      <c r="H27" s="114"/>
      <c r="I27" s="186"/>
      <c r="J27" s="176"/>
      <c r="K27" s="177"/>
      <c r="L27" s="178"/>
      <c r="M27" s="178"/>
    </row>
    <row r="28" spans="1:15" s="84" customFormat="1" ht="38.25" hidden="1">
      <c r="A28" s="115" t="s">
        <v>35</v>
      </c>
      <c r="B28" s="116" t="s">
        <v>36</v>
      </c>
      <c r="C28" s="98" t="s">
        <v>37</v>
      </c>
      <c r="D28" s="117"/>
      <c r="E28" s="117" t="s">
        <v>38</v>
      </c>
      <c r="F28" s="118">
        <v>0</v>
      </c>
      <c r="G28" s="119">
        <v>1.53</v>
      </c>
      <c r="H28" s="102">
        <f>TRUNC(G28*$L$20,2)</f>
        <v>1.94</v>
      </c>
      <c r="I28" s="179">
        <f t="shared" ref="I28:I35" si="0">TRUNC(F28*H28,2)</f>
        <v>0</v>
      </c>
      <c r="J28" s="176"/>
      <c r="K28" s="177"/>
      <c r="L28" s="178"/>
      <c r="M28" s="178"/>
    </row>
    <row r="29" spans="1:15" s="84" customFormat="1" ht="38.25" hidden="1">
      <c r="A29" s="115" t="s">
        <v>39</v>
      </c>
      <c r="B29" s="116" t="s">
        <v>40</v>
      </c>
      <c r="C29" s="98" t="s">
        <v>41</v>
      </c>
      <c r="D29" s="117"/>
      <c r="E29" s="117" t="s">
        <v>38</v>
      </c>
      <c r="F29" s="118">
        <v>0</v>
      </c>
      <c r="G29" s="119">
        <v>1.86</v>
      </c>
      <c r="H29" s="102">
        <f>TRUNC(G29*$L$20,2)</f>
        <v>2.36</v>
      </c>
      <c r="I29" s="180">
        <f t="shared" si="0"/>
        <v>0</v>
      </c>
      <c r="J29" s="176"/>
      <c r="K29" s="177"/>
      <c r="L29" s="178"/>
      <c r="M29" s="178"/>
    </row>
    <row r="30" spans="1:15" s="87" customFormat="1" ht="49.5" hidden="1">
      <c r="A30" s="115" t="s">
        <v>42</v>
      </c>
      <c r="B30" s="116">
        <v>72881</v>
      </c>
      <c r="C30" s="120" t="s">
        <v>43</v>
      </c>
      <c r="D30" s="115">
        <v>5</v>
      </c>
      <c r="E30" s="115" t="s">
        <v>44</v>
      </c>
      <c r="F30" s="121">
        <v>0</v>
      </c>
      <c r="G30" s="119">
        <v>1</v>
      </c>
      <c r="H30" s="102">
        <f>TRUNC(G30*$L$20,2)</f>
        <v>1.26</v>
      </c>
      <c r="I30" s="180">
        <f t="shared" si="0"/>
        <v>0</v>
      </c>
      <c r="J30" s="176"/>
      <c r="K30" s="176"/>
      <c r="L30" s="187"/>
      <c r="M30" s="187"/>
    </row>
    <row r="31" spans="1:15" s="87" customFormat="1" ht="25.5" hidden="1">
      <c r="A31" s="122" t="s">
        <v>45</v>
      </c>
      <c r="B31" s="97">
        <v>41721</v>
      </c>
      <c r="C31" s="103" t="s">
        <v>46</v>
      </c>
      <c r="D31" s="96"/>
      <c r="E31" s="96" t="s">
        <v>38</v>
      </c>
      <c r="F31" s="121">
        <v>0</v>
      </c>
      <c r="G31" s="123">
        <v>2.57</v>
      </c>
      <c r="H31" s="124">
        <f>TRUNC(G31*$L$20,2)</f>
        <v>3.26</v>
      </c>
      <c r="I31" s="179">
        <f t="shared" si="0"/>
        <v>0</v>
      </c>
      <c r="J31" s="176"/>
      <c r="K31" s="176"/>
      <c r="L31" s="187"/>
      <c r="M31" s="187"/>
    </row>
    <row r="32" spans="1:15" s="84" customFormat="1" hidden="1">
      <c r="A32" s="110"/>
      <c r="B32" s="110"/>
      <c r="C32" s="111" t="s">
        <v>47</v>
      </c>
      <c r="D32" s="112"/>
      <c r="E32" s="112"/>
      <c r="F32" s="113"/>
      <c r="G32" s="113"/>
      <c r="H32" s="114"/>
      <c r="I32" s="186"/>
      <c r="J32" s="176"/>
      <c r="K32" s="177"/>
      <c r="L32" s="178"/>
      <c r="M32" s="178"/>
    </row>
    <row r="33" spans="1:13" s="84" customFormat="1" ht="99">
      <c r="A33" s="96" t="s">
        <v>35</v>
      </c>
      <c r="B33" s="97">
        <v>101206</v>
      </c>
      <c r="C33" s="125" t="s">
        <v>48</v>
      </c>
      <c r="D33" s="96"/>
      <c r="E33" s="96" t="s">
        <v>38</v>
      </c>
      <c r="F33" s="104">
        <v>371.21</v>
      </c>
      <c r="G33" s="101"/>
      <c r="H33" s="102"/>
      <c r="I33" s="180">
        <f t="shared" si="0"/>
        <v>0</v>
      </c>
      <c r="J33" s="176"/>
      <c r="K33" s="177"/>
      <c r="L33" s="178"/>
      <c r="M33" s="178"/>
    </row>
    <row r="34" spans="1:13" s="84" customFormat="1" ht="37.5" hidden="1" customHeight="1">
      <c r="A34" s="96" t="s">
        <v>49</v>
      </c>
      <c r="B34" s="97">
        <v>72881</v>
      </c>
      <c r="C34" s="125" t="s">
        <v>50</v>
      </c>
      <c r="D34" s="96">
        <v>4</v>
      </c>
      <c r="E34" s="96" t="s">
        <v>44</v>
      </c>
      <c r="F34" s="104">
        <v>0</v>
      </c>
      <c r="G34" s="101">
        <v>1</v>
      </c>
      <c r="H34" s="102">
        <f>TRUNC(G34*$L$20,2)</f>
        <v>1.26</v>
      </c>
      <c r="I34" s="180">
        <f t="shared" si="0"/>
        <v>0</v>
      </c>
      <c r="J34" s="176"/>
      <c r="K34" s="177"/>
      <c r="L34" s="178"/>
      <c r="M34" s="178"/>
    </row>
    <row r="35" spans="1:13" s="84" customFormat="1" ht="25.5" customHeight="1">
      <c r="A35" s="96" t="s">
        <v>39</v>
      </c>
      <c r="B35" s="97" t="s">
        <v>51</v>
      </c>
      <c r="C35" s="125" t="s">
        <v>52</v>
      </c>
      <c r="D35" s="96"/>
      <c r="E35" s="96" t="s">
        <v>38</v>
      </c>
      <c r="F35" s="104">
        <v>371.21</v>
      </c>
      <c r="G35" s="101"/>
      <c r="H35" s="102"/>
      <c r="I35" s="180">
        <f t="shared" si="0"/>
        <v>0</v>
      </c>
      <c r="J35" s="176"/>
      <c r="K35" s="177"/>
      <c r="L35" s="178"/>
      <c r="M35" s="178"/>
    </row>
    <row r="36" spans="1:13" s="84" customFormat="1" ht="12.95" customHeight="1">
      <c r="A36" s="223" t="s">
        <v>53</v>
      </c>
      <c r="B36" s="224"/>
      <c r="C36" s="224"/>
      <c r="D36" s="224"/>
      <c r="E36" s="224"/>
      <c r="F36" s="224"/>
      <c r="G36" s="224"/>
      <c r="H36" s="225"/>
      <c r="I36" s="182">
        <f>SUM(I28,I29,I30,I31,I33,I34,I35)</f>
        <v>0</v>
      </c>
      <c r="J36" s="176"/>
      <c r="K36" s="177"/>
      <c r="L36" s="178"/>
      <c r="M36" s="178"/>
    </row>
    <row r="37" spans="1:13" s="84" customFormat="1" hidden="1">
      <c r="A37" s="105"/>
      <c r="B37" s="106"/>
      <c r="C37" s="107"/>
      <c r="D37" s="106"/>
      <c r="E37" s="106"/>
      <c r="F37" s="108"/>
      <c r="G37" s="108"/>
      <c r="H37" s="109"/>
      <c r="I37" s="183"/>
      <c r="J37" s="176"/>
      <c r="K37" s="177"/>
      <c r="L37" s="178"/>
      <c r="M37" s="178"/>
    </row>
    <row r="38" spans="1:13" s="85" customFormat="1" hidden="1">
      <c r="A38" s="126" t="s">
        <v>54</v>
      </c>
      <c r="B38" s="95"/>
      <c r="C38" s="218" t="s">
        <v>55</v>
      </c>
      <c r="D38" s="218"/>
      <c r="E38" s="218"/>
      <c r="F38" s="218"/>
      <c r="G38" s="218"/>
      <c r="H38" s="218"/>
      <c r="I38" s="218"/>
      <c r="J38" s="176"/>
      <c r="K38" s="177"/>
      <c r="L38" s="181"/>
      <c r="M38" s="181"/>
    </row>
    <row r="39" spans="1:13" s="84" customFormat="1" ht="25.5" hidden="1">
      <c r="A39" s="96" t="s">
        <v>56</v>
      </c>
      <c r="B39" s="97">
        <v>41721</v>
      </c>
      <c r="C39" s="103" t="s">
        <v>46</v>
      </c>
      <c r="D39" s="96"/>
      <c r="E39" s="96" t="s">
        <v>38</v>
      </c>
      <c r="F39" s="104">
        <v>0</v>
      </c>
      <c r="G39" s="101">
        <v>2.57</v>
      </c>
      <c r="H39" s="102">
        <f t="shared" ref="H39:H46" si="1">TRUNC(G39*$L$20,2)</f>
        <v>3.26</v>
      </c>
      <c r="I39" s="179">
        <f t="shared" ref="I39:I46" si="2">TRUNC(F39*H39,2)</f>
        <v>0</v>
      </c>
      <c r="J39" s="176"/>
      <c r="K39" s="177"/>
      <c r="L39" s="178"/>
      <c r="M39" s="178"/>
    </row>
    <row r="40" spans="1:13" s="84" customFormat="1" ht="25.5" hidden="1">
      <c r="A40" s="96" t="s">
        <v>57</v>
      </c>
      <c r="B40" s="97">
        <v>73711</v>
      </c>
      <c r="C40" s="103" t="s">
        <v>58</v>
      </c>
      <c r="D40" s="96"/>
      <c r="E40" s="96" t="s">
        <v>38</v>
      </c>
      <c r="F40" s="104">
        <v>0</v>
      </c>
      <c r="G40" s="101">
        <v>68.02</v>
      </c>
      <c r="H40" s="102">
        <f t="shared" si="1"/>
        <v>86.35</v>
      </c>
      <c r="I40" s="180">
        <f t="shared" si="2"/>
        <v>0</v>
      </c>
      <c r="J40" s="176"/>
      <c r="K40" s="177"/>
    </row>
    <row r="41" spans="1:13" s="84" customFormat="1" ht="38.25" hidden="1">
      <c r="A41" s="96" t="s">
        <v>59</v>
      </c>
      <c r="B41" s="97">
        <v>73370</v>
      </c>
      <c r="C41" s="103" t="s">
        <v>60</v>
      </c>
      <c r="D41" s="96">
        <v>23</v>
      </c>
      <c r="E41" s="96" t="s">
        <v>61</v>
      </c>
      <c r="F41" s="104">
        <v>0</v>
      </c>
      <c r="G41" s="101">
        <v>0.87</v>
      </c>
      <c r="H41" s="102">
        <f t="shared" si="1"/>
        <v>1.1000000000000001</v>
      </c>
      <c r="I41" s="180">
        <f t="shared" si="2"/>
        <v>0</v>
      </c>
      <c r="J41" s="176"/>
      <c r="K41" s="188"/>
    </row>
    <row r="42" spans="1:13" s="84" customFormat="1" ht="32.25" hidden="1" customHeight="1">
      <c r="A42" s="96" t="s">
        <v>62</v>
      </c>
      <c r="B42" s="97">
        <v>72945</v>
      </c>
      <c r="C42" s="125" t="s">
        <v>63</v>
      </c>
      <c r="D42" s="96"/>
      <c r="E42" s="96" t="s">
        <v>26</v>
      </c>
      <c r="F42" s="104">
        <v>0</v>
      </c>
      <c r="G42" s="101">
        <v>3.88</v>
      </c>
      <c r="H42" s="102">
        <f t="shared" si="1"/>
        <v>4.92</v>
      </c>
      <c r="I42" s="180">
        <f t="shared" si="2"/>
        <v>0</v>
      </c>
      <c r="J42" s="176"/>
      <c r="K42" s="188"/>
    </row>
    <row r="43" spans="1:13" s="84" customFormat="1" ht="27.75" hidden="1" customHeight="1">
      <c r="A43" s="96" t="s">
        <v>64</v>
      </c>
      <c r="B43" s="97">
        <v>72942</v>
      </c>
      <c r="C43" s="127" t="s">
        <v>65</v>
      </c>
      <c r="D43" s="96"/>
      <c r="E43" s="96" t="s">
        <v>26</v>
      </c>
      <c r="F43" s="104">
        <v>0</v>
      </c>
      <c r="G43" s="101">
        <v>1.1399999999999999</v>
      </c>
      <c r="H43" s="102">
        <f t="shared" si="1"/>
        <v>1.44</v>
      </c>
      <c r="I43" s="180">
        <f t="shared" si="2"/>
        <v>0</v>
      </c>
      <c r="J43" s="176"/>
      <c r="K43" s="188"/>
    </row>
    <row r="44" spans="1:13" s="84" customFormat="1" ht="27.75" hidden="1" customHeight="1">
      <c r="A44" s="128" t="s">
        <v>66</v>
      </c>
      <c r="B44" s="129">
        <v>77387</v>
      </c>
      <c r="C44" s="130" t="s">
        <v>67</v>
      </c>
      <c r="D44" s="131"/>
      <c r="E44" s="131" t="s">
        <v>68</v>
      </c>
      <c r="F44" s="132">
        <v>0</v>
      </c>
      <c r="G44" s="133">
        <v>16.59</v>
      </c>
      <c r="H44" s="134">
        <f t="shared" si="1"/>
        <v>21.06</v>
      </c>
      <c r="I44" s="189">
        <f t="shared" si="2"/>
        <v>0</v>
      </c>
      <c r="J44" s="190"/>
      <c r="K44" s="191"/>
      <c r="L44" s="191"/>
    </row>
    <row r="45" spans="1:13" s="84" customFormat="1" ht="35.25" hidden="1" customHeight="1">
      <c r="A45" s="96" t="s">
        <v>69</v>
      </c>
      <c r="B45" s="97" t="s">
        <v>70</v>
      </c>
      <c r="C45" s="103" t="s">
        <v>71</v>
      </c>
      <c r="D45" s="96"/>
      <c r="E45" s="96" t="s">
        <v>72</v>
      </c>
      <c r="F45" s="104">
        <v>0</v>
      </c>
      <c r="G45" s="101">
        <v>266.10000000000002</v>
      </c>
      <c r="H45" s="102">
        <f t="shared" si="1"/>
        <v>337.81</v>
      </c>
      <c r="I45" s="180">
        <f t="shared" si="2"/>
        <v>0</v>
      </c>
      <c r="J45" s="192"/>
      <c r="K45" s="188"/>
    </row>
    <row r="46" spans="1:13" s="84" customFormat="1" ht="38.25" hidden="1">
      <c r="A46" s="96" t="s">
        <v>66</v>
      </c>
      <c r="B46" s="97">
        <v>84229</v>
      </c>
      <c r="C46" s="103" t="s">
        <v>73</v>
      </c>
      <c r="D46" s="96"/>
      <c r="E46" s="96" t="s">
        <v>72</v>
      </c>
      <c r="F46" s="104">
        <v>0</v>
      </c>
      <c r="G46" s="101">
        <v>9.1</v>
      </c>
      <c r="H46" s="102">
        <f t="shared" si="1"/>
        <v>11.55</v>
      </c>
      <c r="I46" s="180">
        <f t="shared" si="2"/>
        <v>0</v>
      </c>
      <c r="J46" s="193"/>
      <c r="K46" s="188"/>
    </row>
    <row r="47" spans="1:13" s="15" customFormat="1" ht="13.5" hidden="1" customHeight="1">
      <c r="A47" s="219" t="s">
        <v>74</v>
      </c>
      <c r="B47" s="220"/>
      <c r="C47" s="220"/>
      <c r="D47" s="220"/>
      <c r="E47" s="220"/>
      <c r="F47" s="220"/>
      <c r="G47" s="220"/>
      <c r="H47" s="221"/>
      <c r="I47" s="182">
        <f>I39+I40+I41+I42+I43+I44+I45+I46</f>
        <v>0</v>
      </c>
      <c r="J47" s="173"/>
      <c r="K47" s="188"/>
    </row>
    <row r="48" spans="1:13" s="15" customFormat="1" ht="13.5" customHeight="1">
      <c r="A48" s="135"/>
      <c r="B48" s="136"/>
      <c r="C48" s="136"/>
      <c r="D48" s="136"/>
      <c r="E48" s="136"/>
      <c r="F48" s="136"/>
      <c r="G48" s="136"/>
      <c r="H48" s="136"/>
      <c r="I48" s="183"/>
      <c r="J48" s="173"/>
      <c r="K48" s="188"/>
    </row>
    <row r="49" spans="1:16" s="15" customFormat="1" ht="10.5" customHeight="1">
      <c r="A49" s="137">
        <v>3</v>
      </c>
      <c r="B49" s="95"/>
      <c r="C49" s="218" t="s">
        <v>75</v>
      </c>
      <c r="D49" s="218"/>
      <c r="E49" s="218"/>
      <c r="F49" s="218"/>
      <c r="G49" s="218"/>
      <c r="H49" s="218"/>
      <c r="I49" s="218"/>
      <c r="J49" s="173"/>
      <c r="K49" s="1"/>
      <c r="L49" s="1"/>
      <c r="M49" s="1"/>
      <c r="N49" s="1"/>
      <c r="O49" s="1"/>
      <c r="P49" s="1"/>
    </row>
    <row r="50" spans="1:16" s="88" customFormat="1" ht="32.25" hidden="1" customHeight="1">
      <c r="A50" s="96" t="s">
        <v>76</v>
      </c>
      <c r="B50" s="138">
        <v>72947</v>
      </c>
      <c r="C50" s="139" t="s">
        <v>77</v>
      </c>
      <c r="D50" s="140"/>
      <c r="E50" s="141" t="s">
        <v>26</v>
      </c>
      <c r="F50" s="142">
        <v>0</v>
      </c>
      <c r="G50" s="143">
        <v>14.75</v>
      </c>
      <c r="H50" s="102">
        <f t="shared" ref="H50:H56" si="3">TRUNC(G50*$L$20,2)</f>
        <v>18.72</v>
      </c>
      <c r="I50" s="179">
        <f>TRUNC(F50*H50,2)</f>
        <v>0</v>
      </c>
      <c r="J50" s="191"/>
      <c r="K50" s="1"/>
      <c r="L50" s="1"/>
      <c r="M50" s="1"/>
      <c r="N50" s="1"/>
      <c r="O50" s="1"/>
      <c r="P50" s="1"/>
    </row>
    <row r="51" spans="1:16" s="88" customFormat="1" ht="18" hidden="1" customHeight="1">
      <c r="A51" s="96" t="s">
        <v>78</v>
      </c>
      <c r="B51" s="138" t="s">
        <v>79</v>
      </c>
      <c r="C51" s="139" t="s">
        <v>80</v>
      </c>
      <c r="D51" s="140"/>
      <c r="E51" s="141" t="s">
        <v>81</v>
      </c>
      <c r="F51" s="142">
        <v>0</v>
      </c>
      <c r="G51" s="143">
        <v>52.82</v>
      </c>
      <c r="H51" s="102">
        <f t="shared" si="3"/>
        <v>67.05</v>
      </c>
      <c r="I51" s="180">
        <f>TRUNC(F51*H51,2)</f>
        <v>0</v>
      </c>
      <c r="J51" s="191"/>
      <c r="K51" s="1"/>
      <c r="L51" s="1"/>
      <c r="M51" s="1"/>
      <c r="N51" s="1"/>
      <c r="O51" s="1"/>
      <c r="P51" s="1"/>
    </row>
    <row r="52" spans="1:16" s="88" customFormat="1" ht="38.25" hidden="1">
      <c r="A52" s="96" t="s">
        <v>82</v>
      </c>
      <c r="B52" s="144">
        <v>84371</v>
      </c>
      <c r="C52" s="140" t="s">
        <v>83</v>
      </c>
      <c r="D52" s="140"/>
      <c r="E52" s="141" t="s">
        <v>81</v>
      </c>
      <c r="F52" s="142">
        <v>0</v>
      </c>
      <c r="G52" s="143">
        <v>52</v>
      </c>
      <c r="H52" s="102">
        <f t="shared" si="3"/>
        <v>66.010000000000005</v>
      </c>
      <c r="I52" s="180">
        <f>TRUNC(F52*H52,2)</f>
        <v>0</v>
      </c>
      <c r="J52" s="191"/>
      <c r="K52" s="1"/>
      <c r="L52" s="1"/>
      <c r="M52" s="1"/>
      <c r="N52" s="1"/>
      <c r="O52" s="1"/>
      <c r="P52" s="1"/>
    </row>
    <row r="53" spans="1:16" s="88" customFormat="1" ht="38.25" hidden="1">
      <c r="A53" s="96" t="s">
        <v>84</v>
      </c>
      <c r="B53" s="144">
        <v>86481</v>
      </c>
      <c r="C53" s="145" t="s">
        <v>85</v>
      </c>
      <c r="D53" s="145"/>
      <c r="E53" s="141" t="s">
        <v>81</v>
      </c>
      <c r="F53" s="146">
        <v>0</v>
      </c>
      <c r="G53" s="147">
        <v>109.17</v>
      </c>
      <c r="H53" s="102">
        <f t="shared" si="3"/>
        <v>138.59</v>
      </c>
      <c r="I53" s="180">
        <f>TRUNC(F53*H53,2)</f>
        <v>0</v>
      </c>
      <c r="J53" s="191"/>
      <c r="K53" s="1"/>
      <c r="L53" s="1"/>
      <c r="M53" s="1"/>
      <c r="N53" s="1"/>
      <c r="O53" s="1"/>
      <c r="P53" s="1"/>
    </row>
    <row r="54" spans="1:16" s="15" customFormat="1" ht="59.25" customHeight="1">
      <c r="A54" s="96" t="s">
        <v>56</v>
      </c>
      <c r="B54" s="138">
        <v>94273</v>
      </c>
      <c r="C54" s="148" t="s">
        <v>86</v>
      </c>
      <c r="D54" s="99"/>
      <c r="E54" s="99" t="s">
        <v>68</v>
      </c>
      <c r="F54" s="149">
        <v>1237.3699999999999</v>
      </c>
      <c r="G54" s="101"/>
      <c r="H54" s="102"/>
      <c r="I54" s="180">
        <f t="shared" ref="I54:I60" si="4">TRUNC(F54*H54,2)</f>
        <v>0</v>
      </c>
      <c r="J54" s="191"/>
      <c r="K54" s="1"/>
      <c r="L54" s="1"/>
      <c r="M54" s="1"/>
      <c r="N54" s="1"/>
      <c r="O54" s="1"/>
      <c r="P54" s="1"/>
    </row>
    <row r="55" spans="1:16" s="15" customFormat="1" ht="33" customHeight="1">
      <c r="A55" s="96" t="s">
        <v>57</v>
      </c>
      <c r="B55" s="138">
        <v>94287</v>
      </c>
      <c r="C55" s="148" t="s">
        <v>87</v>
      </c>
      <c r="D55" s="99"/>
      <c r="E55" s="99" t="s">
        <v>26</v>
      </c>
      <c r="F55" s="149">
        <v>1237.3699999999999</v>
      </c>
      <c r="G55" s="101"/>
      <c r="H55" s="102"/>
      <c r="I55" s="180">
        <f t="shared" si="4"/>
        <v>0</v>
      </c>
      <c r="J55" s="191"/>
      <c r="K55" s="1"/>
      <c r="L55" s="1"/>
      <c r="M55" s="1"/>
      <c r="N55" s="1"/>
      <c r="O55" s="1"/>
      <c r="P55" s="1"/>
    </row>
    <row r="56" spans="1:16" s="88" customFormat="1" ht="38.25" hidden="1" customHeight="1">
      <c r="A56" s="96" t="s">
        <v>88</v>
      </c>
      <c r="B56" s="150">
        <v>77019</v>
      </c>
      <c r="C56" s="151" t="s">
        <v>89</v>
      </c>
      <c r="D56" s="115"/>
      <c r="E56" s="115" t="s">
        <v>68</v>
      </c>
      <c r="F56" s="152">
        <v>0</v>
      </c>
      <c r="G56" s="153">
        <v>20.36</v>
      </c>
      <c r="H56" s="154">
        <f t="shared" si="3"/>
        <v>25.84</v>
      </c>
      <c r="I56" s="194">
        <f t="shared" si="4"/>
        <v>0</v>
      </c>
      <c r="J56" s="195"/>
      <c r="K56" s="1"/>
      <c r="L56" s="1"/>
      <c r="M56" s="1"/>
      <c r="N56" s="1"/>
      <c r="O56" s="1"/>
      <c r="P56" s="1"/>
    </row>
    <row r="57" spans="1:16" s="15" customFormat="1" ht="14.25" hidden="1" customHeight="1">
      <c r="A57" s="96" t="s">
        <v>90</v>
      </c>
      <c r="B57" s="138"/>
      <c r="C57" s="218" t="s">
        <v>91</v>
      </c>
      <c r="D57" s="218"/>
      <c r="E57" s="218"/>
      <c r="F57" s="218"/>
      <c r="G57" s="218"/>
      <c r="H57" s="218"/>
      <c r="I57" s="218"/>
      <c r="J57" s="173"/>
      <c r="K57" s="1"/>
      <c r="L57" s="1"/>
      <c r="M57" s="1"/>
      <c r="N57" s="1"/>
      <c r="O57" s="1"/>
      <c r="P57" s="1"/>
    </row>
    <row r="58" spans="1:16" s="84" customFormat="1" ht="16.5" hidden="1">
      <c r="A58" s="96" t="s">
        <v>92</v>
      </c>
      <c r="B58" s="138" t="s">
        <v>93</v>
      </c>
      <c r="C58" s="155" t="s">
        <v>94</v>
      </c>
      <c r="D58" s="99"/>
      <c r="E58" s="99" t="s">
        <v>26</v>
      </c>
      <c r="F58" s="100">
        <v>0</v>
      </c>
      <c r="G58" s="101">
        <v>64.290000000000006</v>
      </c>
      <c r="H58" s="102">
        <f>TRUNC(G58*$L$20,2)</f>
        <v>81.61</v>
      </c>
      <c r="I58" s="179">
        <f>TRUNC(F58*H58,2)</f>
        <v>0</v>
      </c>
      <c r="J58" s="192"/>
      <c r="K58" s="1"/>
      <c r="L58" s="1"/>
      <c r="M58" s="1"/>
      <c r="N58" s="1"/>
      <c r="O58" s="1"/>
      <c r="P58" s="1"/>
    </row>
    <row r="59" spans="1:16" s="84" customFormat="1" ht="34.5" hidden="1" customHeight="1">
      <c r="A59" s="96" t="s">
        <v>95</v>
      </c>
      <c r="B59" s="138">
        <v>6042</v>
      </c>
      <c r="C59" s="155" t="s">
        <v>96</v>
      </c>
      <c r="D59" s="99"/>
      <c r="E59" s="99" t="s">
        <v>38</v>
      </c>
      <c r="F59" s="104">
        <v>0</v>
      </c>
      <c r="G59" s="101">
        <v>234.93</v>
      </c>
      <c r="H59" s="102">
        <f>TRUNC(G59*$L$20,2)</f>
        <v>298.24</v>
      </c>
      <c r="I59" s="180">
        <f t="shared" si="4"/>
        <v>0</v>
      </c>
      <c r="J59" s="192"/>
      <c r="K59" s="1"/>
      <c r="L59" s="1"/>
      <c r="M59" s="1"/>
      <c r="N59" s="1"/>
      <c r="O59" s="1"/>
      <c r="P59" s="1"/>
    </row>
    <row r="60" spans="1:16" s="84" customFormat="1" ht="25.5" hidden="1">
      <c r="A60" s="96" t="s">
        <v>97</v>
      </c>
      <c r="B60" s="138">
        <v>73410</v>
      </c>
      <c r="C60" s="156" t="s">
        <v>98</v>
      </c>
      <c r="D60" s="96"/>
      <c r="E60" s="96" t="s">
        <v>26</v>
      </c>
      <c r="F60" s="104">
        <v>0</v>
      </c>
      <c r="G60" s="101">
        <v>43.09</v>
      </c>
      <c r="H60" s="102">
        <f>TRUNC(G60*$L$20,2)</f>
        <v>54.7</v>
      </c>
      <c r="I60" s="180">
        <f t="shared" si="4"/>
        <v>0</v>
      </c>
      <c r="J60" s="192"/>
      <c r="K60" s="1"/>
      <c r="L60" s="1"/>
      <c r="M60" s="1"/>
      <c r="N60" s="1"/>
      <c r="O60" s="1"/>
      <c r="P60" s="1"/>
    </row>
    <row r="61" spans="1:16" s="84" customFormat="1">
      <c r="A61" s="213" t="s">
        <v>74</v>
      </c>
      <c r="B61" s="214"/>
      <c r="C61" s="214"/>
      <c r="D61" s="214"/>
      <c r="E61" s="214"/>
      <c r="F61" s="214"/>
      <c r="G61" s="214"/>
      <c r="H61" s="215"/>
      <c r="I61" s="182">
        <f>I60+I59+I58+I56+I55+I54+I53+I52+I51+I50</f>
        <v>0</v>
      </c>
      <c r="J61" s="192"/>
      <c r="K61" s="188"/>
    </row>
    <row r="62" spans="1:16">
      <c r="A62" s="157"/>
      <c r="B62" s="157"/>
      <c r="C62" s="157"/>
      <c r="D62" s="157"/>
      <c r="E62" s="157"/>
      <c r="F62" s="157"/>
      <c r="G62" s="157"/>
      <c r="H62" s="157"/>
      <c r="I62" s="196"/>
      <c r="J62" s="173"/>
      <c r="K62" s="170"/>
    </row>
    <row r="63" spans="1:16" ht="15.75">
      <c r="A63" s="213" t="s">
        <v>99</v>
      </c>
      <c r="B63" s="214"/>
      <c r="C63" s="214"/>
      <c r="D63" s="214"/>
      <c r="E63" s="214"/>
      <c r="F63" s="214"/>
      <c r="G63" s="214"/>
      <c r="H63" s="215"/>
      <c r="I63" s="197">
        <f>I61+I47+I36+I24</f>
        <v>0</v>
      </c>
      <c r="J63" s="173"/>
      <c r="K63" s="170"/>
    </row>
    <row r="64" spans="1:16" ht="15.75">
      <c r="A64" s="158"/>
      <c r="B64" s="158"/>
      <c r="C64" s="159"/>
      <c r="D64" s="160"/>
      <c r="E64" s="160"/>
      <c r="F64" s="161"/>
      <c r="G64" s="161"/>
      <c r="H64" s="162"/>
      <c r="I64" s="198"/>
      <c r="J64" s="199"/>
    </row>
    <row r="65" spans="1:14" ht="15" customHeight="1">
      <c r="A65" s="216" t="s">
        <v>100</v>
      </c>
      <c r="B65" s="217"/>
      <c r="C65" s="217"/>
      <c r="D65" s="217"/>
      <c r="E65" s="217"/>
      <c r="F65" s="217"/>
      <c r="G65" s="217"/>
      <c r="H65" s="217"/>
      <c r="I65" s="217"/>
      <c r="J65" s="1"/>
    </row>
    <row r="66" spans="1:14" ht="15" customHeight="1">
      <c r="A66" s="163" t="s">
        <v>22</v>
      </c>
      <c r="B66" s="163"/>
      <c r="C66" s="164" t="s">
        <v>23</v>
      </c>
      <c r="D66" s="163"/>
      <c r="E66" s="163" t="s">
        <v>26</v>
      </c>
      <c r="F66" s="165"/>
      <c r="G66" s="165"/>
      <c r="H66" s="166"/>
      <c r="I66" s="200">
        <f>I24</f>
        <v>0</v>
      </c>
      <c r="J66" s="1"/>
    </row>
    <row r="67" spans="1:14" ht="15" customHeight="1">
      <c r="A67" s="163" t="s">
        <v>32</v>
      </c>
      <c r="B67" s="163"/>
      <c r="C67" s="164" t="s">
        <v>33</v>
      </c>
      <c r="D67" s="163"/>
      <c r="E67" s="163" t="s">
        <v>38</v>
      </c>
      <c r="F67" s="165"/>
      <c r="G67" s="165"/>
      <c r="H67" s="166"/>
      <c r="I67" s="200">
        <f>I36</f>
        <v>0</v>
      </c>
      <c r="J67" s="1"/>
    </row>
    <row r="68" spans="1:14" ht="15" customHeight="1">
      <c r="A68" s="163" t="s">
        <v>54</v>
      </c>
      <c r="B68" s="163"/>
      <c r="C68" s="164" t="s">
        <v>75</v>
      </c>
      <c r="D68" s="163"/>
      <c r="E68" s="163" t="s">
        <v>26</v>
      </c>
      <c r="F68" s="165"/>
      <c r="G68" s="165"/>
      <c r="H68" s="166"/>
      <c r="I68" s="200">
        <f>I61</f>
        <v>0</v>
      </c>
      <c r="J68" s="1"/>
      <c r="L68" s="206"/>
    </row>
    <row r="69" spans="1:14" ht="15" customHeight="1">
      <c r="A69" s="201"/>
      <c r="B69" s="201"/>
      <c r="C69" s="202"/>
      <c r="D69" s="201"/>
      <c r="E69" s="201"/>
      <c r="F69" s="203"/>
      <c r="G69" s="203"/>
      <c r="H69" s="204"/>
      <c r="I69" s="204"/>
      <c r="J69" s="1"/>
    </row>
    <row r="70" spans="1:14" ht="15.75">
      <c r="A70" s="213" t="s">
        <v>101</v>
      </c>
      <c r="B70" s="214"/>
      <c r="C70" s="214"/>
      <c r="D70" s="214"/>
      <c r="E70" s="214"/>
      <c r="F70" s="214"/>
      <c r="G70" s="214"/>
      <c r="H70" s="215"/>
      <c r="I70" s="207">
        <f>SUM(I66:I69)</f>
        <v>0</v>
      </c>
      <c r="J70" s="5"/>
      <c r="K70" s="5"/>
      <c r="L70" s="5"/>
      <c r="M70" s="5"/>
      <c r="N70" s="5"/>
    </row>
    <row r="71" spans="1:14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D72" s="5"/>
      <c r="E72" s="5"/>
      <c r="F72" s="5"/>
      <c r="G72" s="5"/>
      <c r="H72" s="5"/>
      <c r="I72" s="208"/>
      <c r="J72" s="5"/>
    </row>
    <row r="73" spans="1:14">
      <c r="C73" s="8"/>
      <c r="I73" s="89"/>
    </row>
    <row r="74" spans="1:14">
      <c r="C74" s="8"/>
      <c r="I74" s="89"/>
    </row>
    <row r="75" spans="1:14">
      <c r="C75" s="8"/>
      <c r="I75" s="1"/>
    </row>
    <row r="76" spans="1:14">
      <c r="A76" s="211" t="s">
        <v>102</v>
      </c>
      <c r="B76" s="211"/>
      <c r="C76" s="211"/>
      <c r="D76" s="15"/>
      <c r="E76" s="211"/>
      <c r="F76" s="211"/>
      <c r="G76" s="211"/>
      <c r="H76" s="211"/>
      <c r="I76" s="211"/>
      <c r="J76" s="15"/>
    </row>
    <row r="77" spans="1:14">
      <c r="A77" s="211" t="s">
        <v>103</v>
      </c>
      <c r="B77" s="211"/>
      <c r="C77" s="211"/>
      <c r="D77" s="15"/>
      <c r="E77" s="211"/>
      <c r="F77" s="211"/>
      <c r="G77" s="211"/>
      <c r="H77" s="211"/>
      <c r="I77" s="211"/>
      <c r="J77" s="15"/>
    </row>
    <row r="78" spans="1:14">
      <c r="A78" s="211"/>
      <c r="B78" s="211"/>
      <c r="C78" s="211"/>
      <c r="D78" s="15"/>
      <c r="E78" s="211"/>
      <c r="F78" s="211"/>
      <c r="G78" s="211"/>
      <c r="H78" s="211"/>
      <c r="I78" s="211"/>
    </row>
    <row r="79" spans="1:14">
      <c r="C79" s="8"/>
      <c r="E79" s="212"/>
      <c r="F79" s="212"/>
      <c r="G79" s="212"/>
      <c r="H79" s="212"/>
      <c r="I79" s="212"/>
    </row>
    <row r="80" spans="1:14">
      <c r="A80" s="205"/>
      <c r="C80" s="8"/>
      <c r="I80" s="89"/>
    </row>
    <row r="81" spans="3:3">
      <c r="C81" s="8"/>
    </row>
    <row r="82" spans="3:3">
      <c r="C82" s="8"/>
    </row>
    <row r="83" spans="3:3">
      <c r="C83" s="8"/>
    </row>
    <row r="84" spans="3:3">
      <c r="C84" s="8"/>
    </row>
  </sheetData>
  <mergeCells count="26">
    <mergeCell ref="A2:I2"/>
    <mergeCell ref="A3:I3"/>
    <mergeCell ref="A4:I4"/>
    <mergeCell ref="C16:H16"/>
    <mergeCell ref="A18:I18"/>
    <mergeCell ref="C9:I10"/>
    <mergeCell ref="M18:O18"/>
    <mergeCell ref="C21:I21"/>
    <mergeCell ref="A24:H24"/>
    <mergeCell ref="C26:I26"/>
    <mergeCell ref="A36:H36"/>
    <mergeCell ref="C38:I38"/>
    <mergeCell ref="A47:H47"/>
    <mergeCell ref="C49:I49"/>
    <mergeCell ref="C57:I57"/>
    <mergeCell ref="A61:H61"/>
    <mergeCell ref="A63:H63"/>
    <mergeCell ref="A65:I65"/>
    <mergeCell ref="A70:H70"/>
    <mergeCell ref="A76:C76"/>
    <mergeCell ref="E76:I76"/>
    <mergeCell ref="A77:C77"/>
    <mergeCell ref="E77:I77"/>
    <mergeCell ref="A78:C78"/>
    <mergeCell ref="E78:I78"/>
    <mergeCell ref="E79:I79"/>
  </mergeCells>
  <printOptions horizontalCentered="1"/>
  <pageMargins left="0.39370078740157499" right="0.39370078740157499" top="0.59055118110236204" bottom="0.39370078740157499" header="0.31496062992126" footer="0.31496062992126"/>
  <pageSetup paperSize="9" scale="7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M35" sqref="M35"/>
    </sheetView>
  </sheetViews>
  <sheetFormatPr defaultColWidth="9" defaultRowHeight="12.75"/>
  <cols>
    <col min="1" max="1" width="9.140625" customWidth="1"/>
    <col min="2" max="2" width="31.42578125" customWidth="1"/>
    <col min="3" max="3" width="24.42578125" customWidth="1"/>
    <col min="4" max="6" width="9.140625" hidden="1" customWidth="1"/>
    <col min="7" max="7" width="25.5703125" customWidth="1"/>
    <col min="8" max="8" width="6" hidden="1" customWidth="1"/>
    <col min="10" max="10" width="12.85546875" customWidth="1"/>
  </cols>
  <sheetData>
    <row r="2" spans="1:13" ht="15.75">
      <c r="A2" s="233" t="s">
        <v>0</v>
      </c>
      <c r="B2" s="233"/>
      <c r="C2" s="233"/>
      <c r="D2" s="233"/>
      <c r="E2" s="233"/>
      <c r="F2" s="233"/>
      <c r="G2" s="233"/>
    </row>
    <row r="3" spans="1:13">
      <c r="A3" s="234" t="s">
        <v>1</v>
      </c>
      <c r="B3" s="234"/>
      <c r="C3" s="234"/>
      <c r="D3" s="234"/>
      <c r="E3" s="234"/>
      <c r="F3" s="234"/>
      <c r="G3" s="234"/>
    </row>
    <row r="4" spans="1:13">
      <c r="A4" s="234" t="s">
        <v>2</v>
      </c>
      <c r="B4" s="234"/>
      <c r="C4" s="234"/>
      <c r="D4" s="234"/>
      <c r="E4" s="234"/>
      <c r="F4" s="234"/>
      <c r="G4" s="234"/>
    </row>
    <row r="5" spans="1:13">
      <c r="F5" s="49" t="s">
        <v>104</v>
      </c>
    </row>
    <row r="6" spans="1:13">
      <c r="F6" s="50" t="s">
        <v>105</v>
      </c>
    </row>
    <row r="7" spans="1:13">
      <c r="F7" s="50"/>
    </row>
    <row r="8" spans="1:13" s="47" customFormat="1" ht="12.75" customHeight="1">
      <c r="A8" s="209" t="s">
        <v>124</v>
      </c>
      <c r="B8" s="6"/>
      <c r="C8" s="6"/>
      <c r="D8" s="7"/>
      <c r="E8" s="10"/>
      <c r="F8" s="10"/>
      <c r="G8" s="11"/>
      <c r="H8" s="11"/>
      <c r="I8" s="11"/>
      <c r="J8" s="11"/>
      <c r="K8" s="58"/>
      <c r="M8" s="82"/>
    </row>
    <row r="9" spans="1:13" s="48" customFormat="1" ht="12.75" customHeight="1">
      <c r="A9" s="235" t="s">
        <v>123</v>
      </c>
      <c r="B9" s="235"/>
      <c r="C9" s="235"/>
      <c r="D9" s="235"/>
      <c r="E9" s="235"/>
      <c r="F9" s="235"/>
      <c r="G9" s="235"/>
      <c r="H9" s="51"/>
      <c r="I9" s="51"/>
      <c r="J9" s="51"/>
      <c r="K9" s="58"/>
      <c r="M9" s="59"/>
    </row>
    <row r="10" spans="1:13" s="48" customFormat="1" ht="12.75" customHeight="1">
      <c r="A10" s="235"/>
      <c r="B10" s="235"/>
      <c r="C10" s="235"/>
      <c r="D10" s="235"/>
      <c r="E10" s="235"/>
      <c r="F10" s="235"/>
      <c r="G10" s="235"/>
      <c r="H10" s="51"/>
      <c r="I10" s="51"/>
      <c r="J10" s="51"/>
      <c r="K10" s="58"/>
      <c r="M10" s="59"/>
    </row>
    <row r="11" spans="1:13" s="48" customFormat="1" ht="12.75" customHeight="1">
      <c r="A11" s="227" t="str">
        <f>Orçamento!C11</f>
        <v>BAIRRO: JD. PARAISO</v>
      </c>
      <c r="B11" s="227"/>
      <c r="C11" s="6"/>
      <c r="D11" s="7"/>
      <c r="E11" s="12"/>
      <c r="F11" s="10"/>
      <c r="G11" s="11"/>
      <c r="H11" s="11"/>
      <c r="I11" s="11"/>
      <c r="J11" s="11"/>
      <c r="K11" s="58"/>
      <c r="M11" s="59"/>
    </row>
    <row r="12" spans="1:13" s="48" customFormat="1" ht="12.75" customHeight="1">
      <c r="A12" s="227" t="s">
        <v>5</v>
      </c>
      <c r="B12" s="227"/>
      <c r="C12" s="6"/>
      <c r="D12" s="7"/>
      <c r="E12" s="12"/>
      <c r="F12" s="10"/>
      <c r="G12" s="11"/>
      <c r="H12" s="11"/>
      <c r="I12" s="11"/>
      <c r="J12" s="39" t="s">
        <v>106</v>
      </c>
      <c r="K12" s="58"/>
      <c r="M12" s="59"/>
    </row>
    <row r="13" spans="1:13" s="48" customFormat="1" ht="12.75" customHeight="1">
      <c r="A13" s="227" t="str">
        <f>Orçamento!C13</f>
        <v>DATA: MARÇO /2021</v>
      </c>
      <c r="B13" s="227"/>
      <c r="C13" s="6"/>
      <c r="D13" s="7"/>
      <c r="E13" s="10"/>
      <c r="F13" s="14" t="s">
        <v>107</v>
      </c>
      <c r="G13" s="11"/>
      <c r="H13" s="11"/>
      <c r="I13" s="11"/>
      <c r="J13" s="40" t="e">
        <f>F56/D34</f>
        <v>#DIV/0!</v>
      </c>
      <c r="K13" s="58"/>
      <c r="M13" s="59"/>
    </row>
    <row r="14" spans="1:13" s="48" customFormat="1">
      <c r="A14" s="227" t="str">
        <f>Orçamento!C14</f>
        <v>ÁREA: 1237,37 M</v>
      </c>
      <c r="B14" s="227"/>
      <c r="C14" s="6"/>
      <c r="D14" s="7"/>
      <c r="E14" s="10"/>
      <c r="F14" s="14" t="s">
        <v>108</v>
      </c>
      <c r="G14" s="11">
        <f>'Cro Físico '!G14</f>
        <v>0</v>
      </c>
      <c r="H14" s="11"/>
      <c r="I14" s="11"/>
      <c r="J14" s="41"/>
      <c r="K14" s="58"/>
      <c r="M14" s="59"/>
    </row>
    <row r="15" spans="1:13" s="48" customFormat="1">
      <c r="A15" s="52"/>
      <c r="B15" s="53"/>
      <c r="C15" s="53"/>
      <c r="D15" s="53"/>
      <c r="E15" s="53"/>
      <c r="F15" s="54"/>
      <c r="G15" s="55"/>
      <c r="H15" s="56"/>
      <c r="I15"/>
      <c r="J15"/>
      <c r="K15" s="58"/>
      <c r="M15" s="59"/>
    </row>
    <row r="16" spans="1:13" s="48" customFormat="1">
      <c r="A16" s="53"/>
      <c r="B16" s="53"/>
      <c r="C16" s="57" t="str">
        <f>Orçamento!H13</f>
        <v>Preços: SINAPI - JAN/2021</v>
      </c>
      <c r="D16" s="58"/>
      <c r="F16" s="59"/>
    </row>
    <row r="17" spans="1:10">
      <c r="B17" s="56"/>
      <c r="C17" s="60"/>
      <c r="G17" s="61"/>
    </row>
    <row r="19" spans="1:10">
      <c r="A19" s="228" t="s">
        <v>109</v>
      </c>
      <c r="B19" s="228"/>
      <c r="C19" s="228"/>
      <c r="D19" s="228"/>
      <c r="E19" s="228"/>
      <c r="F19" s="228"/>
      <c r="G19" s="228"/>
    </row>
    <row r="21" spans="1:10">
      <c r="A21" s="63" t="s">
        <v>110</v>
      </c>
      <c r="B21" s="64" t="s">
        <v>111</v>
      </c>
      <c r="C21" s="65" t="s">
        <v>112</v>
      </c>
      <c r="G21" s="65" t="s">
        <v>113</v>
      </c>
    </row>
    <row r="22" spans="1:10">
      <c r="A22" s="66" t="s">
        <v>22</v>
      </c>
      <c r="B22" s="67" t="s">
        <v>23</v>
      </c>
      <c r="C22" s="68">
        <f>Orçamento!I24</f>
        <v>0</v>
      </c>
      <c r="D22" s="69"/>
      <c r="E22" s="69"/>
      <c r="F22" s="69"/>
      <c r="G22" s="70" t="e">
        <f>C22/C25</f>
        <v>#DIV/0!</v>
      </c>
    </row>
    <row r="23" spans="1:10">
      <c r="A23" s="66" t="s">
        <v>32</v>
      </c>
      <c r="B23" s="67" t="s">
        <v>33</v>
      </c>
      <c r="C23" s="68">
        <f>Orçamento!I36</f>
        <v>0</v>
      </c>
      <c r="D23" s="69"/>
      <c r="E23" s="69"/>
      <c r="F23" s="69"/>
      <c r="G23" s="70" t="e">
        <f>C23/C25</f>
        <v>#DIV/0!</v>
      </c>
    </row>
    <row r="24" spans="1:10">
      <c r="A24" s="66" t="s">
        <v>54</v>
      </c>
      <c r="B24" s="67" t="s">
        <v>114</v>
      </c>
      <c r="C24" s="68">
        <f>Orçamento!I61</f>
        <v>0</v>
      </c>
      <c r="D24" s="69"/>
      <c r="E24" s="69"/>
      <c r="F24" s="69"/>
      <c r="G24" s="70" t="e">
        <f>C24/C25</f>
        <v>#DIV/0!</v>
      </c>
    </row>
    <row r="25" spans="1:10">
      <c r="A25" s="231" t="s">
        <v>115</v>
      </c>
      <c r="B25" s="232"/>
      <c r="C25" s="71">
        <f>C24+C23+C22</f>
        <v>0</v>
      </c>
      <c r="D25" s="72"/>
      <c r="E25" s="73"/>
      <c r="F25" s="74"/>
      <c r="G25" s="75" t="e">
        <f>G24+G23+G22</f>
        <v>#DIV/0!</v>
      </c>
      <c r="J25" s="83"/>
    </row>
    <row r="26" spans="1:10">
      <c r="A26" s="76"/>
      <c r="B26" s="77"/>
      <c r="C26" s="78"/>
    </row>
    <row r="27" spans="1:10">
      <c r="A27" s="76"/>
      <c r="B27" s="77"/>
      <c r="C27" s="78"/>
    </row>
    <row r="28" spans="1:10">
      <c r="A28" s="76"/>
      <c r="B28" s="77"/>
      <c r="C28" s="78"/>
      <c r="J28" s="83"/>
    </row>
    <row r="29" spans="1:10">
      <c r="A29" s="76"/>
      <c r="B29" s="77"/>
      <c r="C29" s="78"/>
    </row>
    <row r="30" spans="1:10">
      <c r="A30" s="76"/>
      <c r="B30" s="77"/>
      <c r="C30" s="78"/>
    </row>
    <row r="31" spans="1:10">
      <c r="A31" s="76"/>
      <c r="B31" s="77"/>
      <c r="C31" s="78"/>
    </row>
    <row r="32" spans="1:10">
      <c r="A32" s="76"/>
      <c r="B32" s="77"/>
      <c r="C32" s="78"/>
    </row>
    <row r="33" spans="1:9">
      <c r="A33" s="76"/>
      <c r="B33" s="77"/>
      <c r="C33" s="78"/>
    </row>
    <row r="34" spans="1:9">
      <c r="A34" s="211" t="s">
        <v>102</v>
      </c>
      <c r="B34" s="211"/>
      <c r="C34" s="211"/>
      <c r="D34" s="211"/>
      <c r="E34" s="211"/>
      <c r="F34" s="211"/>
      <c r="G34" s="211"/>
      <c r="H34" s="15"/>
      <c r="I34" s="15"/>
    </row>
    <row r="35" spans="1:9">
      <c r="A35" s="211" t="s">
        <v>103</v>
      </c>
      <c r="B35" s="211"/>
      <c r="C35" s="211"/>
      <c r="D35" s="211"/>
      <c r="E35" s="211"/>
      <c r="F35" s="211"/>
      <c r="G35" s="211"/>
      <c r="H35" s="15"/>
      <c r="I35" s="15"/>
    </row>
    <row r="36" spans="1:9">
      <c r="A36" s="230"/>
      <c r="B36" s="230"/>
      <c r="C36" s="211"/>
      <c r="D36" s="211"/>
      <c r="E36" s="211"/>
      <c r="F36" s="211"/>
      <c r="G36" s="211"/>
      <c r="H36" s="15"/>
      <c r="I36" s="15"/>
    </row>
    <row r="37" spans="1:9">
      <c r="A37" s="79"/>
      <c r="B37" s="79"/>
      <c r="C37" s="79"/>
      <c r="D37" s="79"/>
      <c r="E37" s="79"/>
      <c r="F37" s="79"/>
      <c r="G37" s="79"/>
    </row>
    <row r="38" spans="1:9">
      <c r="A38" s="80"/>
      <c r="B38" s="80"/>
      <c r="C38" s="80"/>
      <c r="D38" s="80"/>
      <c r="E38" s="80"/>
      <c r="F38" s="80"/>
      <c r="G38" s="80"/>
      <c r="H38" s="81"/>
      <c r="I38" s="81"/>
    </row>
    <row r="39" spans="1:9">
      <c r="A39" s="81"/>
      <c r="B39" s="81"/>
      <c r="C39" s="81"/>
      <c r="D39" s="81"/>
      <c r="E39" s="81"/>
    </row>
    <row r="40" spans="1:9">
      <c r="A40" s="76"/>
      <c r="B40" s="77"/>
      <c r="C40" s="78"/>
    </row>
    <row r="41" spans="1:9">
      <c r="A41" s="76"/>
      <c r="B41" s="77"/>
      <c r="C41" s="78"/>
    </row>
    <row r="42" spans="1:9">
      <c r="A42" s="76"/>
      <c r="B42" s="77"/>
      <c r="C42" s="78"/>
    </row>
    <row r="43" spans="1:9">
      <c r="A43" s="76"/>
      <c r="B43" s="77"/>
      <c r="C43" s="78"/>
    </row>
  </sheetData>
  <mergeCells count="16">
    <mergeCell ref="A2:G2"/>
    <mergeCell ref="A3:G3"/>
    <mergeCell ref="A4:G4"/>
    <mergeCell ref="A11:B11"/>
    <mergeCell ref="A9:G10"/>
    <mergeCell ref="A12:B12"/>
    <mergeCell ref="A13:B13"/>
    <mergeCell ref="A14:B14"/>
    <mergeCell ref="A19:G19"/>
    <mergeCell ref="A25:B25"/>
    <mergeCell ref="A34:B34"/>
    <mergeCell ref="C34:G34"/>
    <mergeCell ref="A35:B35"/>
    <mergeCell ref="C35:G35"/>
    <mergeCell ref="A36:B36"/>
    <mergeCell ref="C36:G36"/>
  </mergeCells>
  <pageMargins left="0.59055118110236204" right="0.59055118110236204" top="0.78740157480314998" bottom="0.78740157480314998" header="0.31496062992126" footer="0.3149606299212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Q29" sqref="Q29"/>
    </sheetView>
  </sheetViews>
  <sheetFormatPr defaultColWidth="9.140625" defaultRowHeight="12.75"/>
  <cols>
    <col min="1" max="1" width="27.85546875" style="4" customWidth="1"/>
    <col min="2" max="2" width="15.42578125" style="4" customWidth="1"/>
    <col min="3" max="3" width="16.140625" style="4" customWidth="1"/>
    <col min="4" max="4" width="13.7109375" style="4" customWidth="1"/>
    <col min="5" max="5" width="15" style="4" hidden="1" customWidth="1"/>
    <col min="6" max="6" width="13.5703125" style="4" hidden="1" customWidth="1"/>
    <col min="7" max="7" width="12" style="4" hidden="1" customWidth="1"/>
    <col min="8" max="8" width="17.28515625" style="4" customWidth="1"/>
    <col min="9" max="16384" width="9.140625" style="4"/>
  </cols>
  <sheetData>
    <row r="1" spans="1:10" s="1" customFormat="1">
      <c r="B1" s="5"/>
      <c r="C1" s="6"/>
      <c r="D1" s="6"/>
      <c r="E1" s="7"/>
      <c r="F1" s="7"/>
      <c r="G1" s="7"/>
    </row>
    <row r="2" spans="1:10" s="1" customFormat="1" ht="15.75">
      <c r="A2" s="226" t="s">
        <v>0</v>
      </c>
      <c r="B2" s="226"/>
      <c r="C2" s="226"/>
      <c r="D2" s="226"/>
      <c r="E2" s="226"/>
      <c r="F2" s="226"/>
      <c r="G2" s="226"/>
      <c r="H2" s="226"/>
    </row>
    <row r="3" spans="1:10" s="1" customFormat="1">
      <c r="A3" s="211" t="s">
        <v>1</v>
      </c>
      <c r="B3" s="211"/>
      <c r="C3" s="211"/>
      <c r="D3" s="211"/>
      <c r="E3" s="211"/>
      <c r="F3" s="211"/>
      <c r="G3" s="211"/>
      <c r="H3" s="211"/>
    </row>
    <row r="4" spans="1:10" s="1" customFormat="1">
      <c r="A4" s="211" t="s">
        <v>2</v>
      </c>
      <c r="B4" s="211"/>
      <c r="C4" s="211"/>
      <c r="D4" s="211"/>
      <c r="E4" s="211"/>
      <c r="F4" s="211"/>
      <c r="G4" s="211"/>
      <c r="H4" s="211"/>
    </row>
    <row r="5" spans="1:10" s="1" customFormat="1">
      <c r="B5" s="5"/>
      <c r="C5" s="6"/>
      <c r="D5" s="6"/>
      <c r="E5" s="7"/>
      <c r="F5" s="7"/>
      <c r="G5" s="7"/>
    </row>
    <row r="6" spans="1:10" s="1" customFormat="1">
      <c r="B6" s="5"/>
      <c r="C6" s="6"/>
      <c r="D6" s="6"/>
      <c r="E6" s="7"/>
      <c r="F6" s="7"/>
      <c r="G6" s="7"/>
    </row>
    <row r="7" spans="1:10" s="1" customFormat="1">
      <c r="B7" s="5"/>
      <c r="C7" s="6"/>
      <c r="D7" s="6"/>
      <c r="E7" s="7"/>
      <c r="F7" s="7"/>
      <c r="G7" s="7"/>
    </row>
    <row r="8" spans="1:10" s="1" customFormat="1" ht="12.75" customHeight="1">
      <c r="A8" s="9" t="str">
        <f>Orçamento!C7</f>
        <v>OBRA: GUIAS E SARJETAS</v>
      </c>
      <c r="B8" s="6"/>
      <c r="C8" s="6"/>
      <c r="D8" s="7"/>
      <c r="E8" s="10"/>
      <c r="F8" s="10"/>
      <c r="G8" s="11"/>
      <c r="H8" s="11"/>
      <c r="I8" s="11"/>
      <c r="J8" s="11"/>
    </row>
    <row r="9" spans="1:10" s="1" customFormat="1" ht="12.75" customHeight="1">
      <c r="A9" s="235" t="s">
        <v>123</v>
      </c>
      <c r="B9" s="235"/>
      <c r="C9" s="235"/>
      <c r="D9" s="235"/>
      <c r="E9" s="235"/>
      <c r="F9" s="235"/>
      <c r="G9" s="235"/>
      <c r="H9" s="235"/>
      <c r="I9" s="51"/>
      <c r="J9" s="51"/>
    </row>
    <row r="10" spans="1:10" s="1" customFormat="1" ht="12.75" customHeight="1">
      <c r="A10" s="235"/>
      <c r="B10" s="235"/>
      <c r="C10" s="235"/>
      <c r="D10" s="235"/>
      <c r="E10" s="235"/>
      <c r="F10" s="235"/>
      <c r="G10" s="235"/>
      <c r="H10" s="235"/>
      <c r="I10" s="51"/>
      <c r="J10" s="51"/>
    </row>
    <row r="11" spans="1:10" s="1" customFormat="1" ht="12.75" customHeight="1">
      <c r="A11" s="227" t="str">
        <f>Orçamento!C11</f>
        <v>BAIRRO: JD. PARAISO</v>
      </c>
      <c r="B11" s="227"/>
      <c r="C11" s="227"/>
      <c r="D11" s="227"/>
      <c r="E11" s="12"/>
      <c r="F11" s="10"/>
      <c r="G11" s="11"/>
      <c r="H11" s="11"/>
      <c r="I11" s="11"/>
      <c r="J11" s="11"/>
    </row>
    <row r="12" spans="1:10" s="1" customFormat="1" ht="12.75" customHeight="1">
      <c r="A12" s="13" t="s">
        <v>5</v>
      </c>
      <c r="B12" s="6"/>
      <c r="C12" s="6"/>
      <c r="D12" s="7"/>
      <c r="E12" s="12"/>
      <c r="F12" s="10"/>
      <c r="G12" s="11"/>
      <c r="H12" s="11"/>
      <c r="I12" s="11"/>
      <c r="J12" s="39" t="s">
        <v>106</v>
      </c>
    </row>
    <row r="13" spans="1:10" s="1" customFormat="1" ht="12.75" customHeight="1">
      <c r="A13" s="13"/>
      <c r="B13" s="6"/>
      <c r="C13" s="6"/>
      <c r="D13" s="7"/>
      <c r="E13" s="10"/>
      <c r="F13" s="14"/>
      <c r="G13" s="11"/>
      <c r="H13" s="11"/>
      <c r="I13" s="11"/>
      <c r="J13" s="40" t="e">
        <f>F55/D33</f>
        <v>#DIV/0!</v>
      </c>
    </row>
    <row r="14" spans="1:10" s="1" customFormat="1" ht="12.75" customHeight="1">
      <c r="A14" s="14" t="s">
        <v>116</v>
      </c>
      <c r="B14" s="11"/>
      <c r="C14" s="6"/>
      <c r="D14" s="7"/>
      <c r="E14" s="10"/>
      <c r="F14" s="14"/>
      <c r="G14" s="11"/>
      <c r="H14" s="11"/>
      <c r="I14" s="11"/>
      <c r="J14" s="41"/>
    </row>
    <row r="15" spans="1:10" s="1" customFormat="1" ht="12.75" customHeight="1">
      <c r="A15" s="14" t="s">
        <v>108</v>
      </c>
      <c r="B15" s="11">
        <v>0.26950000000000002</v>
      </c>
      <c r="C15" s="6"/>
      <c r="D15" s="14"/>
      <c r="E15" s="7"/>
      <c r="F15" s="7"/>
      <c r="G15" s="7"/>
    </row>
    <row r="16" spans="1:10" s="1" customFormat="1">
      <c r="A16" s="15"/>
      <c r="B16" s="5"/>
      <c r="C16" s="6"/>
      <c r="D16" s="6"/>
      <c r="E16" s="7"/>
      <c r="F16" s="7"/>
      <c r="G16" s="7"/>
    </row>
    <row r="17" spans="1:11" ht="15.75">
      <c r="A17" s="244"/>
      <c r="B17" s="244"/>
      <c r="C17" s="244"/>
      <c r="D17" s="244"/>
      <c r="E17" s="244"/>
      <c r="F17" s="16"/>
      <c r="G17" s="16"/>
    </row>
    <row r="18" spans="1:11">
      <c r="A18" s="17"/>
    </row>
    <row r="19" spans="1:11" s="2" customFormat="1">
      <c r="A19" s="18" t="s">
        <v>117</v>
      </c>
      <c r="B19" s="17"/>
      <c r="C19" s="19"/>
      <c r="D19" s="19"/>
      <c r="E19" s="19"/>
      <c r="F19" s="19"/>
      <c r="G19" s="19"/>
      <c r="H19" s="20"/>
      <c r="I19" s="42"/>
      <c r="J19" s="43"/>
    </row>
    <row r="20" spans="1:11" s="2" customFormat="1">
      <c r="A20" s="18"/>
      <c r="B20" s="21"/>
      <c r="C20" s="19"/>
      <c r="D20" s="19"/>
      <c r="E20" s="19"/>
      <c r="F20" s="19"/>
      <c r="G20" s="19"/>
      <c r="H20" s="20"/>
      <c r="I20" s="42"/>
      <c r="J20" s="43"/>
    </row>
    <row r="21" spans="1:11" s="3" customFormat="1" ht="12.75" customHeight="1">
      <c r="A21" s="240" t="s">
        <v>111</v>
      </c>
      <c r="B21" s="241"/>
      <c r="C21" s="245" t="s">
        <v>118</v>
      </c>
      <c r="D21" s="246"/>
      <c r="E21" s="246"/>
      <c r="F21" s="22"/>
      <c r="G21" s="22"/>
      <c r="H21" s="238" t="s">
        <v>101</v>
      </c>
      <c r="I21" s="44"/>
      <c r="J21" s="44"/>
      <c r="K21" s="44"/>
    </row>
    <row r="22" spans="1:11" s="3" customFormat="1" ht="12.75" customHeight="1">
      <c r="A22" s="242"/>
      <c r="B22" s="243"/>
      <c r="C22" s="23">
        <v>30</v>
      </c>
      <c r="D22" s="23">
        <v>60</v>
      </c>
      <c r="E22" s="23">
        <v>90</v>
      </c>
      <c r="F22" s="23">
        <v>120</v>
      </c>
      <c r="G22" s="23">
        <v>150</v>
      </c>
      <c r="H22" s="239"/>
      <c r="I22" s="44"/>
      <c r="J22" s="44"/>
      <c r="K22" s="44"/>
    </row>
    <row r="23" spans="1:11" s="3" customFormat="1" ht="12">
      <c r="A23" s="236" t="s">
        <v>119</v>
      </c>
      <c r="B23" s="24" t="s">
        <v>120</v>
      </c>
      <c r="C23" s="25">
        <f>H23*C24</f>
        <v>0</v>
      </c>
      <c r="D23" s="25">
        <f>H23*D24</f>
        <v>0</v>
      </c>
      <c r="E23" s="25">
        <f>H23*E24</f>
        <v>0</v>
      </c>
      <c r="F23" s="25">
        <f>H23*F24</f>
        <v>0</v>
      </c>
      <c r="G23" s="25">
        <f>H23*G24</f>
        <v>0</v>
      </c>
      <c r="H23" s="26">
        <f>Orçamento!I70</f>
        <v>0</v>
      </c>
      <c r="I23" s="44"/>
      <c r="J23" s="45"/>
      <c r="K23" s="46" t="e">
        <f>[1]PLANILHA!F114</f>
        <v>#REF!</v>
      </c>
    </row>
    <row r="24" spans="1:11" s="3" customFormat="1" ht="12">
      <c r="A24" s="237"/>
      <c r="B24" s="27" t="s">
        <v>113</v>
      </c>
      <c r="C24" s="28">
        <v>0.5</v>
      </c>
      <c r="D24" s="28">
        <v>0.5</v>
      </c>
      <c r="E24" s="28">
        <v>0</v>
      </c>
      <c r="F24" s="28">
        <v>0</v>
      </c>
      <c r="G24" s="28">
        <v>0</v>
      </c>
      <c r="H24" s="29">
        <f>SUM(C24:G24)</f>
        <v>1</v>
      </c>
      <c r="I24" s="44"/>
      <c r="J24" s="44"/>
      <c r="K24" s="44"/>
    </row>
    <row r="25" spans="1:11" s="3" customFormat="1" ht="12">
      <c r="A25" s="30" t="s">
        <v>121</v>
      </c>
      <c r="B25" s="31" t="s">
        <v>120</v>
      </c>
      <c r="C25" s="32">
        <f>C23</f>
        <v>0</v>
      </c>
      <c r="D25" s="32">
        <f>D23</f>
        <v>0</v>
      </c>
      <c r="E25" s="32">
        <f>E23</f>
        <v>0</v>
      </c>
      <c r="F25" s="32">
        <f>F23</f>
        <v>0</v>
      </c>
      <c r="G25" s="32">
        <f>G23</f>
        <v>0</v>
      </c>
      <c r="H25" s="33"/>
    </row>
    <row r="26" spans="1:11" s="3" customFormat="1" ht="12">
      <c r="A26" s="30" t="s">
        <v>122</v>
      </c>
      <c r="B26" s="31" t="s">
        <v>120</v>
      </c>
      <c r="C26" s="32">
        <f>C25</f>
        <v>0</v>
      </c>
      <c r="D26" s="32">
        <f>D25+C26</f>
        <v>0</v>
      </c>
      <c r="E26" s="32">
        <f>E25+D26</f>
        <v>0</v>
      </c>
      <c r="F26" s="32">
        <f>E26+F25</f>
        <v>0</v>
      </c>
      <c r="G26" s="34">
        <f>F26+G25</f>
        <v>0</v>
      </c>
      <c r="H26" s="35"/>
    </row>
    <row r="31" spans="1:11">
      <c r="E31" s="36"/>
      <c r="F31" s="36"/>
      <c r="G31" s="36"/>
    </row>
    <row r="32" spans="1:11">
      <c r="B32" s="37"/>
      <c r="D32" s="38"/>
      <c r="E32" s="36"/>
      <c r="F32" s="36"/>
      <c r="G32" s="36"/>
    </row>
    <row r="33" spans="1:9">
      <c r="A33" s="211" t="s">
        <v>102</v>
      </c>
      <c r="B33" s="211"/>
      <c r="C33" s="211"/>
      <c r="D33" s="211"/>
      <c r="E33" s="211"/>
      <c r="F33" s="211"/>
      <c r="G33" s="211"/>
      <c r="H33" s="211"/>
      <c r="I33" s="15"/>
    </row>
    <row r="34" spans="1:9">
      <c r="A34" s="211" t="s">
        <v>103</v>
      </c>
      <c r="B34" s="211"/>
      <c r="C34" s="211"/>
      <c r="D34" s="211"/>
      <c r="E34" s="211"/>
      <c r="F34" s="211"/>
      <c r="G34" s="211"/>
      <c r="H34" s="211"/>
      <c r="I34" s="15"/>
    </row>
    <row r="35" spans="1:9">
      <c r="A35" s="211"/>
      <c r="B35" s="211"/>
      <c r="C35" s="211"/>
      <c r="D35" s="211"/>
      <c r="E35" s="211"/>
      <c r="F35" s="211"/>
      <c r="G35" s="211"/>
      <c r="H35" s="211"/>
      <c r="I35" s="15"/>
    </row>
    <row r="36" spans="1:9">
      <c r="B36" s="37"/>
      <c r="D36" s="38"/>
      <c r="E36" s="36"/>
      <c r="F36" s="36"/>
      <c r="G36" s="36"/>
    </row>
    <row r="37" spans="1:9">
      <c r="B37" s="37"/>
      <c r="D37" s="38"/>
      <c r="E37" s="36"/>
      <c r="F37" s="36"/>
      <c r="G37" s="36"/>
    </row>
    <row r="38" spans="1:9">
      <c r="B38" s="37"/>
      <c r="D38" s="38"/>
      <c r="E38" s="36"/>
      <c r="F38" s="36"/>
      <c r="G38" s="36"/>
    </row>
    <row r="39" spans="1:9">
      <c r="D39" s="38"/>
      <c r="E39" s="36"/>
      <c r="F39" s="36"/>
      <c r="G39" s="36"/>
    </row>
  </sheetData>
  <mergeCells count="16">
    <mergeCell ref="A2:H2"/>
    <mergeCell ref="A3:H3"/>
    <mergeCell ref="A4:H4"/>
    <mergeCell ref="A11:D11"/>
    <mergeCell ref="A9:H10"/>
    <mergeCell ref="A17:E17"/>
    <mergeCell ref="C21:E21"/>
    <mergeCell ref="A33:B33"/>
    <mergeCell ref="C33:H33"/>
    <mergeCell ref="A34:B34"/>
    <mergeCell ref="C34:H34"/>
    <mergeCell ref="A35:B35"/>
    <mergeCell ref="C35:H35"/>
    <mergeCell ref="A23:A24"/>
    <mergeCell ref="H21:H22"/>
    <mergeCell ref="A21:B22"/>
  </mergeCells>
  <printOptions horizontalCentered="1"/>
  <pageMargins left="0.78740157480314998" right="0.78740157480314998" top="1.5748031496063" bottom="0.66929133858267698" header="0.511811023622047" footer="0.511811023622047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Orçamento</vt:lpstr>
      <vt:lpstr>Resumo Geral da Obra</vt:lpstr>
      <vt:lpstr>Cro Físico </vt:lpstr>
      <vt:lpstr>'Cro Físico '!Area_de_impressao</vt:lpstr>
      <vt:lpstr>Orçamento!Area_de_impressao</vt:lpstr>
      <vt:lpstr>'Resumo Geral da Obra'!Area_de_impressao</vt:lpstr>
      <vt:lpstr>Orçamento!Titulos_de_impressao</vt:lpstr>
    </vt:vector>
  </TitlesOfParts>
  <Company>Pactual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Usuario</cp:lastModifiedBy>
  <cp:lastPrinted>2021-04-07T11:50:29Z</cp:lastPrinted>
  <dcterms:created xsi:type="dcterms:W3CDTF">2003-09-11T12:12:00Z</dcterms:created>
  <dcterms:modified xsi:type="dcterms:W3CDTF">2021-04-07T14:32:31Z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