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1000" firstSheet="4" activeTab="11"/>
  </bookViews>
  <sheets>
    <sheet name="GRAFICOS" sheetId="1" r:id="rId1"/>
    <sheet name="Base de Calculo" sheetId="2" r:id="rId2"/>
    <sheet name="Metas Anuais - Demons. I" sheetId="3" r:id="rId3"/>
    <sheet name="M. A. - Demons. II" sheetId="4" r:id="rId4"/>
    <sheet name="M. A. - Demons. III" sheetId="5" r:id="rId5"/>
    <sheet name="M.A. - Demons. IV" sheetId="6" r:id="rId6"/>
    <sheet name="M.A. - Demons. V" sheetId="7" r:id="rId7"/>
    <sheet name="M.A. - Demons. VIa" sheetId="8" r:id="rId8"/>
    <sheet name="M.A. - Demons. VIb" sheetId="9" r:id="rId9"/>
    <sheet name="M.A. - Demons. VIII" sheetId="10" r:id="rId10"/>
    <sheet name="M.A. - Demons. VII" sheetId="11" r:id="rId11"/>
    <sheet name="Demonstrativo de Riscos Fiscais" sheetId="12" r:id="rId12"/>
    <sheet name="Plan1" sheetId="13" r:id="rId13"/>
  </sheets>
  <definedNames>
    <definedName name="_xlnm.Print_Area" localSheetId="3">'M. A. - Demons. II'!$A$1:$G$22</definedName>
    <definedName name="_xlnm.Print_Area" localSheetId="4">'M. A. - Demons. III'!$A$1:$L$40</definedName>
    <definedName name="_xlnm.Print_Area" localSheetId="8">'M.A. - Demons. VIb'!$A$1:$E$87</definedName>
    <definedName name="_xlnm.Print_Area" localSheetId="10">'M.A. - Demons. VII'!$A$1:$G$37</definedName>
    <definedName name="_xlnm.Print_Area" localSheetId="9">'M.A. - Demons. VIII'!$A$1:$J$39</definedName>
    <definedName name="_xlnm.Print_Area" localSheetId="2">'Metas Anuais - Demons. I'!$A$1:$J$41</definedName>
  </definedNames>
  <calcPr fullCalcOnLoad="1"/>
</workbook>
</file>

<file path=xl/comments1.xml><?xml version="1.0" encoding="utf-8"?>
<comments xmlns="http://schemas.openxmlformats.org/spreadsheetml/2006/main">
  <authors>
    <author>Administrador</author>
    <author>Win XP</author>
    <author>pc</author>
  </authors>
  <commentList>
    <comment ref="B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D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E32" authorId="1">
      <text>
        <r>
          <rPr>
            <b/>
            <sz val="8"/>
            <rFont val="Tahoma"/>
            <family val="2"/>
          </rPr>
          <t>deduzidos: 
13.20.00.00.00;
21.00.00.00.00;
23.00.00.00.00; e
RECEITA DE PRIVATIZAÇÕES</t>
        </r>
      </text>
    </comment>
    <comment ref="B38" authorId="0">
      <text>
        <r>
          <rPr>
            <b/>
            <sz val="8"/>
            <rFont val="Tahoma"/>
            <family val="2"/>
          </rPr>
          <t>descontou da geral:
32.90.21, 45.90.66 e 46.90.71.</t>
        </r>
      </text>
    </comment>
    <comment ref="D38" authorId="0">
      <text>
        <r>
          <rPr>
            <b/>
            <sz val="8"/>
            <rFont val="Tahoma"/>
            <family val="2"/>
          </rPr>
          <t>descontou da geral:
32.90.21, 45.90.66 e 46.90.71.</t>
        </r>
      </text>
    </comment>
    <comment ref="E38" authorId="1">
      <text>
        <r>
          <rPr>
            <b/>
            <sz val="8"/>
            <rFont val="Tahoma"/>
            <family val="2"/>
          </rPr>
          <t>descontou da geral:
32.90.21, 32.90.22, 45.90.66 e 46.90.71.</t>
        </r>
        <r>
          <rPr>
            <sz val="8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8"/>
            <rFont val="Tahoma"/>
            <family val="2"/>
          </rPr>
          <t>balanço patrimonial - item divida fundada interna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2"/>
          </rPr>
          <t>Balanço Patrimonial - item: REALIZAVEL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Balanço Patrimonial - item: RESTOS A PAGAR PROCESSADO</t>
        </r>
        <r>
          <rPr>
            <sz val="8"/>
            <rFont val="Tahoma"/>
            <family val="2"/>
          </rPr>
          <t xml:space="preserve">
</t>
        </r>
      </text>
    </comment>
    <comment ref="E5" authorId="2">
      <text>
        <r>
          <rPr>
            <sz val="9"/>
            <rFont val="Tahoma"/>
            <family val="2"/>
          </rPr>
          <t xml:space="preserve">balanço patrimonial - item divida fundada interna
</t>
        </r>
      </text>
    </comment>
    <comment ref="E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E8" authorId="1">
      <text>
        <r>
          <rPr>
            <b/>
            <sz val="8"/>
            <rFont val="Tahoma"/>
            <family val="2"/>
          </rPr>
          <t>Balanço Patrimonial - item: REALIZAVEL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8"/>
            <rFont val="Tahoma"/>
            <family val="2"/>
          </rPr>
          <t>Balanço Patrimonial - item: RESTOS A PAGAR PROCESSADO</t>
        </r>
        <r>
          <rPr>
            <sz val="8"/>
            <rFont val="Tahoma"/>
            <family val="2"/>
          </rPr>
          <t xml:space="preserve">
</t>
        </r>
      </text>
    </comment>
    <comment ref="F5" authorId="2">
      <text>
        <r>
          <rPr>
            <sz val="9"/>
            <rFont val="Tahoma"/>
            <family val="2"/>
          </rPr>
          <t>balanço patrimonial - item divida fundada interna</t>
        </r>
      </text>
    </comment>
    <comment ref="F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F8" authorId="2">
      <text>
        <r>
          <rPr>
            <sz val="9"/>
            <rFont val="Tahoma"/>
            <family val="2"/>
          </rPr>
          <t xml:space="preserve">Balanço Patrimonial - item: REALIZAVEL
</t>
        </r>
      </text>
    </comment>
    <comment ref="F9" authorId="2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Administrador</author>
    <author>Win XP</author>
    <author>pc</author>
  </authors>
  <commentList>
    <comment ref="F38" authorId="0">
      <text>
        <r>
          <rPr>
            <b/>
            <sz val="8"/>
            <rFont val="Tahoma"/>
            <family val="2"/>
          </rPr>
          <t>descontou da geral:
32.90.21, 45.90.66 e 46.90.71.</t>
        </r>
      </text>
    </comment>
    <comment ref="F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E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E8" authorId="1">
      <text>
        <r>
          <rPr>
            <b/>
            <sz val="8"/>
            <rFont val="Tahoma"/>
            <family val="2"/>
          </rPr>
          <t>Balanço Patrimonial - item: REALIZAVEL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8"/>
            <rFont val="Tahoma"/>
            <family val="2"/>
          </rPr>
          <t>Balanço Patrimonial - item: RESTOS A PAGAR PROCESSADO</t>
        </r>
        <r>
          <rPr>
            <sz val="8"/>
            <rFont val="Tahoma"/>
            <family val="2"/>
          </rPr>
          <t xml:space="preserve">
</t>
        </r>
      </text>
    </comment>
    <comment ref="H32" authorId="1">
      <text>
        <r>
          <rPr>
            <b/>
            <sz val="8"/>
            <rFont val="Tahoma"/>
            <family val="2"/>
          </rPr>
          <t>deduzidos: 
13.20.00.00.00;
21.00.00.00.00;
23.00.00.00.00; e
RECEITA DE PRIVATIZAÇÕES</t>
        </r>
      </text>
    </comment>
    <comment ref="H38" authorId="1">
      <text>
        <r>
          <rPr>
            <b/>
            <sz val="8"/>
            <rFont val="Tahoma"/>
            <family val="2"/>
          </rPr>
          <t>descontou da geral:
32.90.21, 32.90.22, 45.90.66 e 46.90.71.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2"/>
          </rPr>
          <t>Balanço Patrimonial - item: REALIZAVEL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Balanço Patrimonial - item: RESTOS A PAGAR PROCESSADO</t>
        </r>
        <r>
          <rPr>
            <sz val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D38" authorId="0">
      <text>
        <r>
          <rPr>
            <b/>
            <sz val="8"/>
            <rFont val="Tahoma"/>
            <family val="2"/>
          </rPr>
          <t>descontou da geral:
32.90.21, 45.90.66 e 46.90.71.</t>
        </r>
      </text>
    </comment>
    <comment ref="F7" authorId="1">
      <text>
        <r>
          <rPr>
            <b/>
            <sz val="8"/>
            <rFont val="Tahoma"/>
            <family val="2"/>
          </rPr>
          <t>balanço patrimonial - item: ativo financeiro disponivel</t>
        </r>
        <r>
          <rPr>
            <sz val="8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8"/>
            <rFont val="Tahoma"/>
            <family val="2"/>
          </rPr>
          <t>balanço patrimonial - item divida fundada interna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descontou da geral:
13.25.03.01.00, 13.25.03.02.00, 13.25.03.03.00, 13.25.03.04.00, 13.25.03.05.00, 13.25.03.06.00 e 13.25.03.07.00.</t>
        </r>
      </text>
    </comment>
    <comment ref="F5" authorId="2">
      <text>
        <r>
          <rPr>
            <sz val="9"/>
            <rFont val="Tahoma"/>
            <family val="2"/>
          </rPr>
          <t>balanço patrimonial - item divida fundada interna</t>
        </r>
      </text>
    </comment>
    <comment ref="E5" authorId="2">
      <text>
        <r>
          <rPr>
            <sz val="9"/>
            <rFont val="Tahoma"/>
            <family val="2"/>
          </rPr>
          <t xml:space="preserve">balanço patrimonial - item divida fundada interna
</t>
        </r>
      </text>
    </comment>
    <comment ref="F8" authorId="2">
      <text>
        <r>
          <rPr>
            <sz val="9"/>
            <rFont val="Tahoma"/>
            <family val="2"/>
          </rPr>
          <t xml:space="preserve">Balanço Patrimonial - item: REALIZAVEL
</t>
        </r>
      </text>
    </comment>
    <comment ref="F9" authorId="2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Administrador</author>
  </authors>
  <commentList>
    <comment ref="B9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0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1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2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3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  <comment ref="B14" authorId="0">
      <text>
        <r>
          <rPr>
            <b/>
            <sz val="8"/>
            <rFont val="Tahoma"/>
            <family val="2"/>
          </rPr>
          <t>LDO 2009 - Demonstrativo I - Metas Anuais</t>
        </r>
      </text>
    </comment>
  </commentList>
</comments>
</file>

<file path=xl/comments6.xml><?xml version="1.0" encoding="utf-8"?>
<comments xmlns="http://schemas.openxmlformats.org/spreadsheetml/2006/main">
  <authors>
    <author>Win XP</author>
  </authors>
  <commentList>
    <comment ref="B8" authorId="0">
      <text>
        <r>
          <rPr>
            <b/>
            <sz val="8"/>
            <rFont val="Tahoma"/>
            <family val="2"/>
          </rPr>
          <t xml:space="preserve">balanço orçamentário - anexo 14 incorporado "saldo patrimonial" diminuido o "saldo patriminial" ATIVO REAL </t>
        </r>
      </text>
    </comment>
    <comment ref="B15" authorId="0">
      <text>
        <r>
          <rPr>
            <b/>
            <sz val="8"/>
            <rFont val="Tahoma"/>
            <family val="2"/>
          </rPr>
          <t>balanço orçamentário - anexo 14 da previdência - item saldo patrimonial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balanço orçamentário - anexo 14 incorporado "saldo patrimonial" diminuido o "saldo patriminial" ATIVO REAL 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balanço orçamentário - anexo 14 incorporado "saldo patrimonial" diminuido o "saldo patriminial" ATIVO REAL </t>
        </r>
      </text>
    </comment>
    <comment ref="F15" authorId="0">
      <text>
        <r>
          <rPr>
            <b/>
            <sz val="8"/>
            <rFont val="Tahoma"/>
            <family val="2"/>
          </rPr>
          <t>balanço orçamentário - anexo 14 da previdência - item saldo patrimonial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balanço orçamentário - anexo 14 da previdência - item saldo patrimonial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Win XP</author>
  </authors>
  <commentList>
    <comment ref="B10" authorId="0">
      <text>
        <r>
          <rPr>
            <b/>
            <sz val="8"/>
            <rFont val="Tahoma"/>
            <family val="2"/>
          </rPr>
          <t>balanço geral - anexo 10 - receita 22.00.00.00, venda do Ford Focus e de uma carroceria de uma Kombi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balanço geral - anexo 10 - receita 22.00.00.00, venda do Ford Focus e de uma carroceria de uma Kombi
</t>
        </r>
      </text>
    </comment>
  </commentList>
</comments>
</file>

<file path=xl/sharedStrings.xml><?xml version="1.0" encoding="utf-8"?>
<sst xmlns="http://schemas.openxmlformats.org/spreadsheetml/2006/main" count="502" uniqueCount="297">
  <si>
    <t>ANEXO II - DE METAS FISCAIS DA ADMINISTRAÇÃO PÚBLICA MUNICIPAL</t>
  </si>
  <si>
    <t>Demonstrativo I - METAS ANUAIS</t>
  </si>
  <si>
    <t>ESPECIFICAÇÃO</t>
  </si>
  <si>
    <t>Valor</t>
  </si>
  <si>
    <t>Corrente</t>
  </si>
  <si>
    <t>(a)</t>
  </si>
  <si>
    <t>Constante</t>
  </si>
  <si>
    <t>% PIB</t>
  </si>
  <si>
    <t>(a/PIB)</t>
  </si>
  <si>
    <t>x 100</t>
  </si>
  <si>
    <t>Receita Total</t>
  </si>
  <si>
    <t>Despesa Total</t>
  </si>
  <si>
    <t>Resultado Primário (I-II)</t>
  </si>
  <si>
    <t>Resultado Nominal</t>
  </si>
  <si>
    <t>Dívida Pública Consolidada</t>
  </si>
  <si>
    <t>Dívida Consolidada Líquida</t>
  </si>
  <si>
    <t>VARIÁVEIS</t>
  </si>
  <si>
    <t xml:space="preserve">Inflação Média (% anual </t>
  </si>
  <si>
    <t>projetada com base em índice</t>
  </si>
  <si>
    <t>Valores Para Calculo Constante</t>
  </si>
  <si>
    <t>Demonstrativo II - AVALIAÇÃO DO CUMPRIMENTO DAS METAS FISCAIS DO EXERCÍCIO ANTERIOR</t>
  </si>
  <si>
    <t xml:space="preserve">% </t>
  </si>
  <si>
    <t>PIB</t>
  </si>
  <si>
    <t>Variação ( B - A )</t>
  </si>
  <si>
    <t>%</t>
  </si>
  <si>
    <t>Metas Previstas</t>
  </si>
  <si>
    <t>Metas Realizadas</t>
  </si>
  <si>
    <t>(b)</t>
  </si>
  <si>
    <t>(c/a) x 100</t>
  </si>
  <si>
    <t>c=(b-a)</t>
  </si>
  <si>
    <t xml:space="preserve">ESPECIFICAÇÃO </t>
  </si>
  <si>
    <t>VALOR</t>
  </si>
  <si>
    <t>Demonstrativo III - METAS FISCAIS ATUAIS COMPARADAS COM AS FIXADAS NOS TRÊS EXERCÍCIOS ANTERIORES</t>
  </si>
  <si>
    <t>Metodologia de Cálculo dos Valores Constantes</t>
  </si>
  <si>
    <t>Demonstrativo IV - EVOLUÇÃO DO PATRIMONIO LÍQUIDO</t>
  </si>
  <si>
    <t>PATRIMÔNIO LIQUIDO</t>
  </si>
  <si>
    <t>Patrimônio/Capital</t>
  </si>
  <si>
    <t>Reservas</t>
  </si>
  <si>
    <t>TOTAL</t>
  </si>
  <si>
    <t>REGIME PREVIDENCIÁRIO</t>
  </si>
  <si>
    <t>RECEITAS REALIZADAS</t>
  </si>
  <si>
    <t xml:space="preserve">   DESPESAS DE CAPITAL</t>
  </si>
  <si>
    <t>Demonstrativo VI - PROJEÇÃO ATUARIAL DO RPPS</t>
  </si>
  <si>
    <t xml:space="preserve">EXERCÍCIO </t>
  </si>
  <si>
    <t>PREVIDENCIÁRIAS</t>
  </si>
  <si>
    <t>DESPESAS</t>
  </si>
  <si>
    <t xml:space="preserve">RESULTADO </t>
  </si>
  <si>
    <t>PREVIDENCIÁRIO</t>
  </si>
  <si>
    <t>Demonstrativo do Resultado Nominal</t>
  </si>
  <si>
    <t>I - DÍVIDA CONSOLIDADA</t>
  </si>
  <si>
    <t>II - DEDUÇÕES</t>
  </si>
  <si>
    <t xml:space="preserve">     (+) Ativo Disponivel</t>
  </si>
  <si>
    <t xml:space="preserve">     (+) Haveres Financeiros</t>
  </si>
  <si>
    <t xml:space="preserve">     (-) Restos a pagar processados</t>
  </si>
  <si>
    <t>III - DÍVIDA CONSOLIDADE LÍQUIDA (I-II)</t>
  </si>
  <si>
    <t>IV - RECEITA DE PRIVATIZAÇÕES</t>
  </si>
  <si>
    <t>V - PASSIVOS RECONHECIDOS</t>
  </si>
  <si>
    <t>VI - DÍVIDA FISCAL LÍQUIDA (III + IV - V)</t>
  </si>
  <si>
    <t>Demonstrativo VII - ESTIMATIVA E COMPENSAÇÃO DA RENÚNCIA DE RECEITA</t>
  </si>
  <si>
    <t>RENÚNCIA DE RECEITA PREVISTA</t>
  </si>
  <si>
    <t>COMPENSAÇÃO</t>
  </si>
  <si>
    <t>Aumento Permanente da Receita</t>
  </si>
  <si>
    <t>Saldo Final do Aumento Permanente de Receita (I)</t>
  </si>
  <si>
    <t>Redução Permanente de Despesa (II)</t>
  </si>
  <si>
    <t>Margem Bruta (III) = (I+II)</t>
  </si>
  <si>
    <t>EVOLUÇÃO DA RECEITA ORÇAMENTÁRIA REAL</t>
  </si>
  <si>
    <t>EVOLUÇÃO DA DESPESA ORÇAMENTÁRIA REAL</t>
  </si>
  <si>
    <t>RECEITA TOTAL</t>
  </si>
  <si>
    <t>DESPESA TOTAL</t>
  </si>
  <si>
    <t>ANEXO DE RISCOS FISCAIS</t>
  </si>
  <si>
    <t>Demonstrativo I - DEMONSTRATIVO DE RISCOS FISCAIS E PROVIDÊNCIAS</t>
  </si>
  <si>
    <t>PROVIDÊNCIAS</t>
  </si>
  <si>
    <t>Descrição</t>
  </si>
  <si>
    <t>VALORES A PREÇOS CONSTANTES</t>
  </si>
  <si>
    <t>BALANÇO FINANCEIRO</t>
  </si>
  <si>
    <t>INDICES DE INFLAÇÃO - %</t>
  </si>
  <si>
    <t>Indice para Deflação</t>
  </si>
  <si>
    <t>[1 + (Taxa de Inflação Ano de Referência/100)]</t>
  </si>
  <si>
    <t>[1 + (7,57/100)]</t>
  </si>
  <si>
    <t>Calculo do Valor Constante</t>
  </si>
  <si>
    <t>Valor Corrente/Índice para Deflação</t>
  </si>
  <si>
    <t>Resultado Acumulado</t>
  </si>
  <si>
    <t>ANO</t>
  </si>
  <si>
    <t>FATOR DE CORREÇÃO PARA A PREVISÃO DA EVOLUÇÃO DA DÍVIDA</t>
  </si>
  <si>
    <t>FATOR DE CORREÇÃO  - IPCA %</t>
  </si>
  <si>
    <t>META FISCAL - RESULTADO NOMINAL</t>
  </si>
  <si>
    <t>IPTU</t>
  </si>
  <si>
    <t>RECEITAS PRIMÁRIAS</t>
  </si>
  <si>
    <t>DESPESA PRIMÁRIAS</t>
  </si>
  <si>
    <t>Receitas Primárias (I)</t>
  </si>
  <si>
    <t>Despesas Primárias (II)</t>
  </si>
  <si>
    <t>Demonstrativo V - ORIGEM E APLICAÇÃO DOS RECURSOS OBTIDOS COM A ALIENAÇÃO DE ATIVOS</t>
  </si>
  <si>
    <t>Demonstrativo VI - RECEITAS E DESPESAS PREVIDÊNCIÁRIAS DO RPPS</t>
  </si>
  <si>
    <t xml:space="preserve">RECEITAS </t>
  </si>
  <si>
    <t>(c) = (a-b)</t>
  </si>
  <si>
    <t>SALDO FINANCEIRO</t>
  </si>
  <si>
    <t>DO EXERCÍCIO</t>
  </si>
  <si>
    <t>Desconto</t>
  </si>
  <si>
    <t xml:space="preserve">Contribuição de Melhoria </t>
  </si>
  <si>
    <t>Tx. De Fiscalização e Funcionam.</t>
  </si>
  <si>
    <t>Indice de Projeção - %</t>
  </si>
  <si>
    <t>PIB do MS</t>
  </si>
  <si>
    <t>Margem Líquida de Expansão de DOCC (V) = (III-IV)</t>
  </si>
  <si>
    <t>Receita Tributária</t>
  </si>
  <si>
    <t>Cota-parte do FPM</t>
  </si>
  <si>
    <t>Cota-parte do ICMS</t>
  </si>
  <si>
    <t>Cota-parte do IPVA</t>
  </si>
  <si>
    <t>RECEITAS</t>
  </si>
  <si>
    <t>MÉDIA - 5anos</t>
  </si>
  <si>
    <t>FUNDEB</t>
  </si>
  <si>
    <t>Impacto de Novas DOCC</t>
  </si>
  <si>
    <t>Vencimentos e Vantagens</t>
  </si>
  <si>
    <t>Diferença</t>
  </si>
  <si>
    <t>Total</t>
  </si>
  <si>
    <t>PIB - Produto Interno Bruto do estado de Mato Grosso do Sul</t>
  </si>
  <si>
    <t xml:space="preserve">Fonte: Projeção PIB do MS www.semac.ms.gov.br </t>
  </si>
  <si>
    <t>oficial de inflação) IPCA/IBGE/MS</t>
  </si>
  <si>
    <t>[1 + (4,00/100)]</t>
  </si>
  <si>
    <t>(b/PIB)</t>
  </si>
  <si>
    <t>(c)</t>
  </si>
  <si>
    <t>(c/PIB)</t>
  </si>
  <si>
    <t>PIB MS (Crescimento % anual)</t>
  </si>
  <si>
    <t>Projeção do PIB dos Estado MS</t>
  </si>
  <si>
    <t>Lucros ou Prejuizos Acumulados</t>
  </si>
  <si>
    <t xml:space="preserve">      Alienação de Bens Móveis</t>
  </si>
  <si>
    <t xml:space="preserve">      Alienação de Bens Imóveis</t>
  </si>
  <si>
    <t>(d)</t>
  </si>
  <si>
    <t>(e)</t>
  </si>
  <si>
    <t xml:space="preserve">SALDO FINANCEIRO </t>
  </si>
  <si>
    <t xml:space="preserve">      Investimentos</t>
  </si>
  <si>
    <t xml:space="preserve">      Inversões Financeiras</t>
  </si>
  <si>
    <t xml:space="preserve">      Amortização da Dívida</t>
  </si>
  <si>
    <t xml:space="preserve">      Regime Geral de Previdência Social</t>
  </si>
  <si>
    <t xml:space="preserve">(d) = (d exercício anterior) + (c) </t>
  </si>
  <si>
    <t>Remissão</t>
  </si>
  <si>
    <t>TRIBUTO</t>
  </si>
  <si>
    <t>MODALIDADE</t>
  </si>
  <si>
    <t>SETORES / PROGRAMAS / BENEFICIÁRIO</t>
  </si>
  <si>
    <t>isenção</t>
  </si>
  <si>
    <t>Aposentados</t>
  </si>
  <si>
    <t>Geral</t>
  </si>
  <si>
    <t xml:space="preserve">Pessoas Carentes </t>
  </si>
  <si>
    <t>Geral - (quem paga a cota única dentro do vencimento)</t>
  </si>
  <si>
    <t>Demonstrativo VIII - MARGEM DE EXPANSÃO DAS DESPESAS OBRIGATÓRIAS DE CARÁTER CONTINUADO</t>
  </si>
  <si>
    <t>(-) Transferências Constituicionais</t>
  </si>
  <si>
    <t>(-) Transferências ao FUNDEB</t>
  </si>
  <si>
    <t>Saldo Utilizado da Margem Bruta (IV)</t>
  </si>
  <si>
    <t xml:space="preserve">   Novas DOCC</t>
  </si>
  <si>
    <t xml:space="preserve">   Novas DOCC geradas por PPP</t>
  </si>
  <si>
    <t>Valor Previsto para</t>
  </si>
  <si>
    <t>Cota-parte do ITR</t>
  </si>
  <si>
    <t>Outras Receitas Correntes</t>
  </si>
  <si>
    <t>Redução Permanente da Despesa</t>
  </si>
  <si>
    <t>Obrigações Patronais - RGPS</t>
  </si>
  <si>
    <t>% diminuição</t>
  </si>
  <si>
    <t>Demissão de Funcionários Contratados devido ao concurso público</t>
  </si>
  <si>
    <t xml:space="preserve">RESULTADO NOMINAL </t>
  </si>
  <si>
    <t>VALOR - (VI do exercício - VI do exercício anterior)</t>
  </si>
  <si>
    <t>(b-a*)</t>
  </si>
  <si>
    <t>(c-b)</t>
  </si>
  <si>
    <t>(d-c)</t>
  </si>
  <si>
    <t>(e-d)</t>
  </si>
  <si>
    <t>(f-c)</t>
  </si>
  <si>
    <t>(g-f)</t>
  </si>
  <si>
    <t>Desp Primaria (desp - dedu)</t>
  </si>
  <si>
    <t>Deduções</t>
  </si>
  <si>
    <t>RESULTADO PRIMÁRIO</t>
  </si>
  <si>
    <t>***** resultado primário indica deficit primário, devido as aplicações financeiras (IPMCS).</t>
  </si>
  <si>
    <t>21.00.00.00.00</t>
  </si>
  <si>
    <t>(f)</t>
  </si>
  <si>
    <t>DESPESAS EXECUTADAS</t>
  </si>
  <si>
    <t>APLICAÇÃO DOS RECURSOS DA ALIENAÇÃO DE ATIVOS (II)</t>
  </si>
  <si>
    <t xml:space="preserve">   DESPESAS CORRENTES DOS REGIMES DE PREVIDÊNCIA</t>
  </si>
  <si>
    <t xml:space="preserve">      Regime Próprio de Previdência dos Servidores</t>
  </si>
  <si>
    <t>VALOR (III)</t>
  </si>
  <si>
    <t>(g) = ((Ia - IId) + IIIh)</t>
  </si>
  <si>
    <t>(h) = ((Ib - Iie) + IIIi)</t>
  </si>
  <si>
    <t>(i) = (Ic- Iif)</t>
  </si>
  <si>
    <t>RECEITAS DE CAPITAL - ALIENAÇÃO DE ATIVOS (I)</t>
  </si>
  <si>
    <t>RECEITAS PREVIDÊNCIÁRIAS - RPPS (EXCETO INTRA-ORÇAMENTÁRIAS) (I)</t>
  </si>
  <si>
    <t xml:space="preserve">   RECEITAS CORRENTES</t>
  </si>
  <si>
    <t xml:space="preserve">   RECEITAS DE CAPITAL</t>
  </si>
  <si>
    <t xml:space="preserve">   (-) DEDUÇÕES DA RECEITA</t>
  </si>
  <si>
    <t>RECEITAS PREVIDÊNCIÁRIAS - RPPS (INTRA-ORÇAMENTÁRIAS) (II)</t>
  </si>
  <si>
    <t>TOTAL DAS RECEITAS PREVIDENCIÁRIAS (III) = (I + II)</t>
  </si>
  <si>
    <t>DESPESAS PREVIDÊNCIÁRIAS - RPPS (EXCETO INTRA-ORÇAMENTÁRIAS) (IV)</t>
  </si>
  <si>
    <t xml:space="preserve">   ADMINISTRAÇÃO</t>
  </si>
  <si>
    <t xml:space="preserve">   PREVIDÊNCIA</t>
  </si>
  <si>
    <t>DESPESAS PREVIDÊNCIÁRIAS - RPPS (INTRA-ORÇAMENTÁRIAS) (V)</t>
  </si>
  <si>
    <t>TOTAL DAS DESPESAS PREVIDÊNCIÁRIAS (VI) =(IV +V)</t>
  </si>
  <si>
    <t>RESULTADO PREVIDENCIÁRIO (VII) = (III - VI)</t>
  </si>
  <si>
    <t>RESERVA ORÇAMENTÁRIA DO RPPS</t>
  </si>
  <si>
    <t>BENS E DIREITOS DO RPPS</t>
  </si>
  <si>
    <t>EVENTOS</t>
  </si>
  <si>
    <t>RECEITA PREV.</t>
  </si>
  <si>
    <t>DESPESA PREV.</t>
  </si>
  <si>
    <t>RESULTADO PREV</t>
  </si>
  <si>
    <t>13.20.00.00.00</t>
  </si>
  <si>
    <t>23.00.00.00.00</t>
  </si>
  <si>
    <r>
      <t>(LRF, art. 4º § 1º)</t>
    </r>
    <r>
      <rPr>
        <sz val="8"/>
        <rFont val="Trebuchet MS"/>
        <family val="2"/>
      </rPr>
      <t xml:space="preserve">                 </t>
    </r>
  </si>
  <si>
    <r>
      <t xml:space="preserve">Nota: </t>
    </r>
    <r>
      <rPr>
        <sz val="8"/>
        <rFont val="Trebuchet MS"/>
        <family val="2"/>
      </rPr>
      <t>O calculo das metas foi realizado considerando-se o seguinte cenário macroeconômico:</t>
    </r>
  </si>
  <si>
    <r>
      <t>(LRF, art. 4º § 2º, Inciso I)</t>
    </r>
    <r>
      <rPr>
        <sz val="8"/>
        <rFont val="Trebuchet MS"/>
        <family val="2"/>
      </rPr>
      <t xml:space="preserve">                 </t>
    </r>
  </si>
  <si>
    <r>
      <t>(LRF, art. 4º § 2º, Inciso II)</t>
    </r>
    <r>
      <rPr>
        <sz val="8"/>
        <rFont val="Trebuchet MS"/>
        <family val="2"/>
      </rPr>
      <t xml:space="preserve">                 </t>
    </r>
  </si>
  <si>
    <r>
      <t>(LRF, art. 4º § 2º, Inciso III)</t>
    </r>
    <r>
      <rPr>
        <sz val="8"/>
        <rFont val="Trebuchet MS"/>
        <family val="2"/>
      </rPr>
      <t xml:space="preserve">                 </t>
    </r>
  </si>
  <si>
    <r>
      <t>(LRF, art. 4º § 2º, Inciso IV, alínea a)</t>
    </r>
    <r>
      <rPr>
        <sz val="8"/>
        <rFont val="Trebuchet MS"/>
        <family val="2"/>
      </rPr>
      <t xml:space="preserve">                 </t>
    </r>
  </si>
  <si>
    <r>
      <t>(LRF, art. 4º § 2º, Inciso V)</t>
    </r>
    <r>
      <rPr>
        <sz val="8"/>
        <rFont val="Trebuchet MS"/>
        <family val="2"/>
      </rPr>
      <t xml:space="preserve">                 </t>
    </r>
  </si>
  <si>
    <t>Rec Primaria (desp - dedu)</t>
  </si>
  <si>
    <t>22.00.00.00.00</t>
  </si>
  <si>
    <t>32.00.00</t>
  </si>
  <si>
    <t>46.00.00 (amortização)</t>
  </si>
  <si>
    <t xml:space="preserve">Indice para Deflação (valores </t>
  </si>
  <si>
    <t>constantes)</t>
  </si>
  <si>
    <t>ISSQN</t>
  </si>
  <si>
    <t>PASSIVOS CONTIGENTES</t>
  </si>
  <si>
    <t>DEMAIS RISCOS FISCAIS PASSIVOS</t>
  </si>
  <si>
    <r>
      <t>(LRF, art. 4º § 3)</t>
    </r>
    <r>
      <rPr>
        <sz val="8"/>
        <rFont val="Trebuchet MS"/>
        <family val="2"/>
      </rPr>
      <t xml:space="preserve">                 </t>
    </r>
  </si>
  <si>
    <t>Limitação de Empenho</t>
  </si>
  <si>
    <t>Abertura de créditos adicionais a partir da Reserva de Contingência</t>
  </si>
  <si>
    <t>SUBTOTAL</t>
  </si>
  <si>
    <t>Demandas Judiciais</t>
  </si>
  <si>
    <t>Assistência a epidemias/gastos com medicamentos não previstos</t>
  </si>
  <si>
    <t>Salários e Remunerações</t>
  </si>
  <si>
    <t>aumento - %</t>
  </si>
  <si>
    <t>Contratos de terceiros (médicos)</t>
  </si>
  <si>
    <t>aumento - R$</t>
  </si>
  <si>
    <t>NOVAS DOCC</t>
  </si>
  <si>
    <r>
      <t>(b-a</t>
    </r>
    <r>
      <rPr>
        <b/>
        <sz val="11"/>
        <rFont val="Trebuchet MS"/>
        <family val="2"/>
      </rPr>
      <t>)*</t>
    </r>
  </si>
  <si>
    <t xml:space="preserve"> INCENTIVO- Empresarios</t>
  </si>
  <si>
    <t xml:space="preserve">Fonte: Lei complementar 069/05 (art. 84, IV e V, 110, 111, 112, 124, 184, 244, 293, 309, 317, 324, 348, ). </t>
  </si>
  <si>
    <t>Lei Incentivo Industria</t>
  </si>
  <si>
    <t>Para compensar a renuncia sempre mantemos o nosso cadastro imobiliário e economico atualizado, evitando a evasão de receitas.O município assumiu a cobrança do ITR, e esta procedendo o GEO REFERENCIAMENTO, considerando assim o aumento da receita. A renuncia gerada pela modalidade de desconto no IPTU e Tx. de Fiscalização e Contribuição de Melhoria já estão previstas nos lançamentos. Ampliação da base de cobrança do IPTU, ISSQN e Alvará.</t>
  </si>
  <si>
    <t>xx= total ddos contratados medicos, etc…</t>
  </si>
  <si>
    <t>Projetado observando o fator de correção IPCA</t>
  </si>
  <si>
    <t>A Tendencia da Divida Contratual tende a cair visto que consideramos que haverá pagamento em torno de R$ 250.000,00 anuais durante os exercicios financeiros.</t>
  </si>
  <si>
    <t xml:space="preserve">  </t>
  </si>
  <si>
    <t>2014-2015</t>
  </si>
  <si>
    <t>Valor Corrente 2018/</t>
  </si>
  <si>
    <t>Valor Corrente 2019/</t>
  </si>
  <si>
    <t>Valor Corrente 2020 /</t>
  </si>
  <si>
    <t>Fonte: Balanço Financeiro referente aos anos de 2015, 2016 e LOA de 2017</t>
  </si>
  <si>
    <t>VALOR CORRENTE</t>
  </si>
  <si>
    <t>1'''</t>
  </si>
  <si>
    <t>]]]</t>
  </si>
  <si>
    <t>]]}}]}}}}}}]]]]</t>
  </si>
  <si>
    <t>]}]</t>
  </si>
  <si>
    <t>}</t>
  </si>
  <si>
    <t>Total Prev 2017 c/ aumento</t>
  </si>
  <si>
    <t>2016-2017</t>
  </si>
  <si>
    <t>Ativo financeiro = com a projeção do RPPS nas nossas receitas, a tendência é sempre aumentar, e progresso aritimética.</t>
  </si>
  <si>
    <t>Projetado baseado no crescimento do exercicio 2015 para 2016.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</si>
  <si>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2018</t>
    </r>
  </si>
  <si>
    <t>Frustação na Cobrança de Impostos</t>
  </si>
  <si>
    <t xml:space="preserve">Aumento do Sálario Mínimo </t>
  </si>
  <si>
    <t>Dívidas Fundadas por Contratos não Previstp</t>
  </si>
  <si>
    <t>Despesas não Previstas no Orçamento</t>
  </si>
  <si>
    <r>
      <t>Fonte:</t>
    </r>
    <r>
      <rPr>
        <sz val="8"/>
        <rFont val="Trebuchet MS"/>
        <family val="2"/>
      </rPr>
      <t xml:space="preserve"> Balanço Financeiro referente aos anos de 2014, 2015 e 2016. Lei Orçamentária de 2017.</t>
    </r>
  </si>
  <si>
    <t>Fonte: LDO de 2016 e Balanço Financeiro referente ao ano de 2016.</t>
  </si>
  <si>
    <t>2015 (b)</t>
  </si>
  <si>
    <t xml:space="preserve">2016(c) </t>
  </si>
  <si>
    <t>2017 (d)</t>
  </si>
  <si>
    <t>2018 (e)</t>
  </si>
  <si>
    <t>2019 (f)</t>
  </si>
  <si>
    <t>2020 (g)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</si>
  <si>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</si>
  <si>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</si>
  <si>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</si>
  <si>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2014-2016</t>
  </si>
  <si>
    <t>2017-2018</t>
  </si>
  <si>
    <t>Todo ano 2017</t>
  </si>
  <si>
    <t>x= total da folha de fev 2017 bruto mais previdencia</t>
  </si>
  <si>
    <t>Total 2018 c/ aumento</t>
  </si>
  <si>
    <r>
      <t>MUNICÍPIO:</t>
    </r>
    <r>
      <rPr>
        <b/>
        <sz val="8"/>
        <rFont val="Trebuchet MS"/>
        <family val="2"/>
      </rPr>
      <t xml:space="preserve"> NAVIRAÍ-MS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</si>
  <si>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Fonte: 0,5 % da Receita Corrente do Município no exercício de 2017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</si>
  <si>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</si>
  <si>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em 2017</t>
  </si>
  <si>
    <t>PIB Estadual Previsto e Realizado para 2017.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</si>
  <si>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</si>
  <si>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Fonte: Balanço Patrimonial Cons. da Prefeitura referente ao anos de 2015, 2016 e 2017 e Balanço Patrimonial do RPPS (2015, 2016 e 2017).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</si>
  <si>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</si>
  <si>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Fonte:  RREO do ultimo bimestre de 2015, 2016 e 2017. RGF do segundo sementre de 2017 (disponibilidade de caixa).</t>
  </si>
  <si>
    <t>2015(b)</t>
  </si>
  <si>
    <t>2016(c )</t>
  </si>
  <si>
    <t>2017(d)(****)</t>
  </si>
  <si>
    <t>2018(e)</t>
  </si>
  <si>
    <t>2019(f)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</si>
  <si>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 xml:space="preserve">EXERCÍCIO: </t>
    </r>
    <r>
      <rPr>
        <b/>
        <sz val="8"/>
        <rFont val="Trebuchet MS"/>
        <family val="2"/>
      </rPr>
      <t>2019</t>
    </r>
  </si>
  <si>
    <t>Previsão do PIB Estadual para 2017</t>
  </si>
  <si>
    <t>Valor Efetivo (realizado) do PIB Estadual para 2017</t>
  </si>
  <si>
    <r>
      <t>MUNICÍPIO:</t>
    </r>
    <r>
      <rPr>
        <b/>
        <sz val="8"/>
        <rFont val="Trebuchet MS"/>
        <family val="2"/>
      </rPr>
      <t xml:space="preserve"> NAVIRAÍ/MS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rebuchet MS"/>
        <family val="2"/>
      </rPr>
      <t>EXERC.:2019</t>
    </r>
  </si>
  <si>
    <t>Fonte: Balanço Geral dos anos de 2016, 2017 e LOA 2018.</t>
  </si>
  <si>
    <t>Fonte: Balanço Financeiro referente aos anos de 2014, 2015, 2016, 2017 e LOA de 2018.</t>
  </si>
  <si>
    <t xml:space="preserve">FONTE SETOR TRIBUTAÇÃO DESCONTO EFETIVO PAGAMENTO COTA ÚNICA IPTU 2017 E ISENÇÃO </t>
  </si>
  <si>
    <t>BASE DE CALCULO RETIRADO DO ANEXO 14 DO BALANÇO GERAL DOS ANOS DE 2015, 2016 E 2017.</t>
  </si>
  <si>
    <t>NOTA EXPLICATIVA OS VALORES DEMONSTRADOS DO EXERCÍCIO DE 2017 PODERAM SOFRER ALTERAÇÕES DEVIDO A PRESTAÇÃO DE CONTAS DE GESTÃO 2017 NÃO TER SIDO FINALIZADA.</t>
  </si>
  <si>
    <t xml:space="preserve">BASE DE CALCULO RETIRADO DO ANEXO 14 DO BALANÇO GERAL ANOS 2015, 2016 E 2017 </t>
  </si>
  <si>
    <t>AQUISIÇÃO DE EQUIPAMENTOS E MATERIAL PERMANENTE R$ 7.069,00</t>
  </si>
  <si>
    <t>AQUISIÇÃO DO CAMINHÃO DE LIXO R$ 226.109,40</t>
  </si>
</sst>
</file>

<file path=xl/styles.xml><?xml version="1.0" encoding="utf-8"?>
<styleSheet xmlns="http://schemas.openxmlformats.org/spreadsheetml/2006/main">
  <numFmts count="4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#,##0.000"/>
    <numFmt numFmtId="187" formatCode="0.0000000000"/>
    <numFmt numFmtId="188" formatCode="#,##0.00;[Red]#,##0.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.00_);[Red]\(0.00\)"/>
    <numFmt numFmtId="194" formatCode="_(* #,##0.000_);_(* \(#,##0.000\);_(* &quot;-&quot;???_);_(@_)"/>
    <numFmt numFmtId="195" formatCode="#,##0.000_);[Red]\(#,##0.000\)"/>
    <numFmt numFmtId="196" formatCode="0.000"/>
    <numFmt numFmtId="197" formatCode="#,##0.0000"/>
    <numFmt numFmtId="198" formatCode="_(&quot;R$ &quot;* #,##0.0000_);_(&quot;R$ &quot;* \(#,##0.0000\);_(&quot;R$ &quot;* &quot;-&quot;????_);_(@_)"/>
    <numFmt numFmtId="199" formatCode="_(* #,##0.0000_);_(* \(#,##0.0000\);_(* &quot;-&quot;????_);_(@_)"/>
    <numFmt numFmtId="200" formatCode="#,##0.000_);\(#,##0.000\)"/>
    <numFmt numFmtId="201" formatCode="#,##0.00_ ;[Red]\-#,##0.00\ "/>
    <numFmt numFmtId="202" formatCode="#,##0.00;[Red]\(#,##0.00\)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sz val="7"/>
      <name val="Trebuchet MS"/>
      <family val="2"/>
    </font>
    <font>
      <sz val="8"/>
      <color indexed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8"/>
      <color indexed="8"/>
      <name val="Trebuchet MS"/>
      <family val="2"/>
    </font>
    <font>
      <sz val="8"/>
      <color indexed="10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rebuchet MS"/>
      <family val="2"/>
    </font>
    <font>
      <sz val="10"/>
      <color indexed="8"/>
      <name val="Calibri"/>
      <family val="0"/>
    </font>
    <font>
      <sz val="15"/>
      <color indexed="8"/>
      <name val="Calibri"/>
      <family val="0"/>
    </font>
    <font>
      <b/>
      <sz val="20"/>
      <color indexed="8"/>
      <name val="Calibri"/>
      <family val="0"/>
    </font>
    <font>
      <b/>
      <sz val="13.8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rebuchet MS"/>
      <family val="2"/>
    </font>
    <font>
      <b/>
      <sz val="8"/>
      <color rgb="FFFF0000"/>
      <name val="Trebuchet MS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8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185" fontId="7" fillId="0" borderId="11" xfId="62" applyFont="1" applyFill="1" applyBorder="1" applyAlignment="1" applyProtection="1">
      <alignment/>
      <protection locked="0"/>
    </xf>
    <xf numFmtId="185" fontId="7" fillId="0" borderId="11" xfId="62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2" xfId="0" applyFont="1" applyFill="1" applyBorder="1" applyAlignment="1">
      <alignment horizontal="left"/>
    </xf>
    <xf numFmtId="185" fontId="7" fillId="0" borderId="12" xfId="62" applyFont="1" applyFill="1" applyBorder="1" applyAlignment="1" applyProtection="1">
      <alignment/>
      <protection locked="0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 locked="0"/>
    </xf>
    <xf numFmtId="40" fontId="7" fillId="0" borderId="0" xfId="0" applyNumberFormat="1" applyFont="1" applyFill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88" fontId="7" fillId="0" borderId="0" xfId="62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85" fontId="7" fillId="33" borderId="11" xfId="62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/>
      <protection locked="0"/>
    </xf>
    <xf numFmtId="185" fontId="7" fillId="33" borderId="20" xfId="62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40" fontId="7" fillId="0" borderId="11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40" fontId="7" fillId="0" borderId="11" xfId="62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3" borderId="23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vertical="center"/>
      <protection locked="0"/>
    </xf>
    <xf numFmtId="2" fontId="7" fillId="0" borderId="16" xfId="0" applyNumberFormat="1" applyFont="1" applyFill="1" applyBorder="1" applyAlignment="1" applyProtection="1">
      <alignment horizontal="center" vertical="center"/>
      <protection locked="0"/>
    </xf>
    <xf numFmtId="2" fontId="7" fillId="0" borderId="16" xfId="0" applyNumberFormat="1" applyFont="1" applyFill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right"/>
      <protection locked="0"/>
    </xf>
    <xf numFmtId="185" fontId="7" fillId="0" borderId="11" xfId="62" applyFont="1" applyBorder="1" applyAlignment="1" applyProtection="1">
      <alignment horizontal="right"/>
      <protection locked="0"/>
    </xf>
    <xf numFmtId="185" fontId="7" fillId="0" borderId="0" xfId="62" applyFont="1" applyBorder="1" applyAlignment="1" applyProtection="1">
      <alignment horizontal="right"/>
      <protection locked="0"/>
    </xf>
    <xf numFmtId="185" fontId="7" fillId="0" borderId="11" xfId="62" applyFont="1" applyBorder="1" applyAlignment="1" applyProtection="1">
      <alignment/>
      <protection locked="0"/>
    </xf>
    <xf numFmtId="185" fontId="7" fillId="0" borderId="11" xfId="62" applyFont="1" applyBorder="1" applyAlignment="1">
      <alignment/>
    </xf>
    <xf numFmtId="185" fontId="7" fillId="0" borderId="0" xfId="62" applyFont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 applyProtection="1">
      <alignment/>
      <protection locked="0"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27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/>
      <protection/>
    </xf>
    <xf numFmtId="40" fontId="7" fillId="0" borderId="11" xfId="0" applyNumberFormat="1" applyFont="1" applyFill="1" applyBorder="1" applyAlignment="1" applyProtection="1">
      <alignment horizontal="right"/>
      <protection/>
    </xf>
    <xf numFmtId="195" fontId="7" fillId="0" borderId="11" xfId="0" applyNumberFormat="1" applyFont="1" applyFill="1" applyBorder="1" applyAlignment="1" applyProtection="1">
      <alignment horizontal="right"/>
      <protection/>
    </xf>
    <xf numFmtId="40" fontId="7" fillId="0" borderId="0" xfId="0" applyNumberFormat="1" applyFont="1" applyAlignment="1">
      <alignment/>
    </xf>
    <xf numFmtId="0" fontId="7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195" fontId="7" fillId="0" borderId="12" xfId="0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35" borderId="0" xfId="0" applyFont="1" applyFill="1" applyAlignment="1" applyProtection="1">
      <alignment/>
      <protection locked="0"/>
    </xf>
    <xf numFmtId="186" fontId="10" fillId="36" borderId="0" xfId="0" applyNumberFormat="1" applyFont="1" applyFill="1" applyAlignment="1" applyProtection="1">
      <alignment/>
      <protection locked="0"/>
    </xf>
    <xf numFmtId="0" fontId="10" fillId="35" borderId="0" xfId="0" applyFont="1" applyFill="1" applyAlignment="1">
      <alignment/>
    </xf>
    <xf numFmtId="186" fontId="10" fillId="36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181" fontId="7" fillId="0" borderId="0" xfId="0" applyNumberFormat="1" applyFont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40" fontId="7" fillId="0" borderId="11" xfId="0" applyNumberFormat="1" applyFont="1" applyFill="1" applyBorder="1" applyAlignment="1" applyProtection="1">
      <alignment horizontal="right"/>
      <protection locked="0"/>
    </xf>
    <xf numFmtId="40" fontId="7" fillId="0" borderId="22" xfId="0" applyNumberFormat="1" applyFont="1" applyFill="1" applyBorder="1" applyAlignment="1" applyProtection="1">
      <alignment horizontal="right"/>
      <protection/>
    </xf>
    <xf numFmtId="40" fontId="7" fillId="0" borderId="0" xfId="0" applyNumberFormat="1" applyFont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193" fontId="7" fillId="0" borderId="0" xfId="0" applyNumberFormat="1" applyFont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193" fontId="7" fillId="33" borderId="22" xfId="0" applyNumberFormat="1" applyFont="1" applyFill="1" applyBorder="1" applyAlignment="1" applyProtection="1">
      <alignment horizontal="center"/>
      <protection/>
    </xf>
    <xf numFmtId="193" fontId="7" fillId="33" borderId="25" xfId="0" applyNumberFormat="1" applyFont="1" applyFill="1" applyBorder="1" applyAlignment="1" applyProtection="1">
      <alignment horizontal="center"/>
      <protection/>
    </xf>
    <xf numFmtId="40" fontId="7" fillId="0" borderId="11" xfId="0" applyNumberFormat="1" applyFont="1" applyFill="1" applyBorder="1" applyAlignment="1" applyProtection="1">
      <alignment/>
      <protection/>
    </xf>
    <xf numFmtId="40" fontId="7" fillId="0" borderId="12" xfId="0" applyNumberFormat="1" applyFont="1" applyFill="1" applyBorder="1" applyAlignment="1" applyProtection="1">
      <alignment/>
      <protection/>
    </xf>
    <xf numFmtId="40" fontId="7" fillId="0" borderId="12" xfId="0" applyNumberFormat="1" applyFont="1" applyFill="1" applyBorder="1" applyAlignment="1" applyProtection="1">
      <alignment horizontal="center"/>
      <protection/>
    </xf>
    <xf numFmtId="40" fontId="7" fillId="0" borderId="11" xfId="0" applyNumberFormat="1" applyFont="1" applyFill="1" applyBorder="1" applyAlignment="1" applyProtection="1">
      <alignment/>
      <protection/>
    </xf>
    <xf numFmtId="40" fontId="7" fillId="0" borderId="11" xfId="0" applyNumberFormat="1" applyFont="1" applyFill="1" applyBorder="1" applyAlignment="1" applyProtection="1">
      <alignment horizontal="center"/>
      <protection/>
    </xf>
    <xf numFmtId="193" fontId="6" fillId="0" borderId="0" xfId="0" applyNumberFormat="1" applyFont="1" applyAlignment="1" applyProtection="1">
      <alignment/>
      <protection locked="0"/>
    </xf>
    <xf numFmtId="197" fontId="7" fillId="0" borderId="11" xfId="0" applyNumberFormat="1" applyFont="1" applyFill="1" applyBorder="1" applyAlignment="1" applyProtection="1">
      <alignment horizontal="center"/>
      <protection/>
    </xf>
    <xf numFmtId="193" fontId="7" fillId="0" borderId="0" xfId="0" applyNumberFormat="1" applyFont="1" applyAlignment="1">
      <alignment/>
    </xf>
    <xf numFmtId="0" fontId="6" fillId="33" borderId="2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/>
      <protection locked="0"/>
    </xf>
    <xf numFmtId="40" fontId="7" fillId="0" borderId="0" xfId="0" applyNumberFormat="1" applyFont="1" applyFill="1" applyAlignment="1">
      <alignment/>
    </xf>
    <xf numFmtId="40" fontId="7" fillId="0" borderId="22" xfId="0" applyNumberFormat="1" applyFont="1" applyFill="1" applyBorder="1" applyAlignment="1" applyProtection="1">
      <alignment horizontal="center"/>
      <protection locked="0"/>
    </xf>
    <xf numFmtId="40" fontId="7" fillId="0" borderId="22" xfId="0" applyNumberFormat="1" applyFont="1" applyFill="1" applyBorder="1" applyAlignment="1" applyProtection="1">
      <alignment/>
      <protection locked="0"/>
    </xf>
    <xf numFmtId="40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40" fontId="7" fillId="0" borderId="11" xfId="0" applyNumberFormat="1" applyFont="1" applyBorder="1" applyAlignment="1">
      <alignment/>
    </xf>
    <xf numFmtId="0" fontId="6" fillId="0" borderId="12" xfId="0" applyFont="1" applyFill="1" applyBorder="1" applyAlignment="1" applyProtection="1">
      <alignment/>
      <protection locked="0"/>
    </xf>
    <xf numFmtId="40" fontId="7" fillId="0" borderId="14" xfId="0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181" fontId="7" fillId="0" borderId="0" xfId="0" applyNumberFormat="1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40" fontId="6" fillId="0" borderId="11" xfId="0" applyNumberFormat="1" applyFont="1" applyFill="1" applyBorder="1" applyAlignment="1" applyProtection="1">
      <alignment horizontal="right" vertical="center"/>
      <protection locked="0"/>
    </xf>
    <xf numFmtId="40" fontId="6" fillId="0" borderId="11" xfId="0" applyNumberFormat="1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4" fontId="6" fillId="33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vertical="center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40" fontId="6" fillId="0" borderId="22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40" fontId="7" fillId="33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0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40" fontId="7" fillId="0" borderId="14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33" borderId="26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/>
    </xf>
    <xf numFmtId="0" fontId="13" fillId="34" borderId="11" xfId="0" applyFont="1" applyFill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40" fontId="7" fillId="0" borderId="11" xfId="0" applyNumberFormat="1" applyFont="1" applyBorder="1" applyAlignment="1" applyProtection="1">
      <alignment/>
      <protection locked="0"/>
    </xf>
    <xf numFmtId="187" fontId="7" fillId="0" borderId="0" xfId="0" applyNumberFormat="1" applyFont="1" applyAlignment="1" applyProtection="1">
      <alignment/>
      <protection locked="0"/>
    </xf>
    <xf numFmtId="185" fontId="7" fillId="34" borderId="11" xfId="62" applyFont="1" applyFill="1" applyBorder="1" applyAlignment="1">
      <alignment/>
    </xf>
    <xf numFmtId="185" fontId="13" fillId="34" borderId="11" xfId="62" applyFont="1" applyFill="1" applyBorder="1" applyAlignment="1">
      <alignment/>
    </xf>
    <xf numFmtId="185" fontId="13" fillId="0" borderId="11" xfId="62" applyFont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7" fillId="0" borderId="11" xfId="0" applyFont="1" applyBorder="1" applyAlignment="1">
      <alignment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185" fontId="7" fillId="0" borderId="23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185" fontId="6" fillId="33" borderId="20" xfId="0" applyNumberFormat="1" applyFont="1" applyFill="1" applyBorder="1" applyAlignment="1" applyProtection="1">
      <alignment wrapText="1"/>
      <protection locked="0"/>
    </xf>
    <xf numFmtId="4" fontId="7" fillId="33" borderId="11" xfId="0" applyNumberFormat="1" applyFont="1" applyFill="1" applyBorder="1" applyAlignment="1" applyProtection="1">
      <alignment vertical="center" wrapText="1"/>
      <protection locked="0"/>
    </xf>
    <xf numFmtId="0" fontId="7" fillId="37" borderId="11" xfId="0" applyFont="1" applyFill="1" applyBorder="1" applyAlignment="1" applyProtection="1">
      <alignment horizontal="center"/>
      <protection locked="0"/>
    </xf>
    <xf numFmtId="4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0" fontId="6" fillId="37" borderId="11" xfId="0" applyNumberFormat="1" applyFont="1" applyFill="1" applyBorder="1" applyAlignment="1" applyProtection="1">
      <alignment wrapText="1"/>
      <protection locked="0"/>
    </xf>
    <xf numFmtId="0" fontId="7" fillId="37" borderId="11" xfId="0" applyFont="1" applyFill="1" applyBorder="1" applyAlignment="1" applyProtection="1">
      <alignment/>
      <protection locked="0"/>
    </xf>
    <xf numFmtId="40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185" fontId="7" fillId="0" borderId="11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4" fontId="7" fillId="0" borderId="22" xfId="0" applyNumberFormat="1" applyFont="1" applyFill="1" applyBorder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/>
      <protection locked="0"/>
    </xf>
    <xf numFmtId="185" fontId="7" fillId="0" borderId="11" xfId="0" applyNumberFormat="1" applyFont="1" applyBorder="1" applyAlignment="1">
      <alignment/>
    </xf>
    <xf numFmtId="4" fontId="6" fillId="33" borderId="11" xfId="0" applyNumberFormat="1" applyFont="1" applyFill="1" applyBorder="1" applyAlignment="1" applyProtection="1">
      <alignment/>
      <protection locked="0"/>
    </xf>
    <xf numFmtId="185" fontId="7" fillId="0" borderId="0" xfId="0" applyNumberFormat="1" applyFont="1" applyAlignment="1" applyProtection="1">
      <alignment/>
      <protection locked="0"/>
    </xf>
    <xf numFmtId="185" fontId="7" fillId="0" borderId="11" xfId="0" applyNumberFormat="1" applyFont="1" applyFill="1" applyBorder="1" applyAlignment="1">
      <alignment/>
    </xf>
    <xf numFmtId="185" fontId="7" fillId="0" borderId="0" xfId="0" applyNumberFormat="1" applyFont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center"/>
      <protection/>
    </xf>
    <xf numFmtId="4" fontId="9" fillId="33" borderId="23" xfId="0" applyNumberFormat="1" applyFont="1" applyFill="1" applyBorder="1" applyAlignment="1" applyProtection="1">
      <alignment horizontal="center"/>
      <protection locked="0"/>
    </xf>
    <xf numFmtId="4" fontId="9" fillId="33" borderId="22" xfId="0" applyNumberFormat="1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left" readingOrder="1"/>
    </xf>
    <xf numFmtId="0" fontId="9" fillId="33" borderId="26" xfId="0" applyFont="1" applyFill="1" applyBorder="1" applyAlignment="1" applyProtection="1">
      <alignment horizontal="center"/>
      <protection locked="0"/>
    </xf>
    <xf numFmtId="40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8" borderId="26" xfId="0" applyFont="1" applyFill="1" applyBorder="1" applyAlignment="1" applyProtection="1">
      <alignment horizontal="center" vertical="center" wrapText="1"/>
      <protection locked="0"/>
    </xf>
    <xf numFmtId="0" fontId="7" fillId="38" borderId="11" xfId="0" applyFont="1" applyFill="1" applyBorder="1" applyAlignment="1">
      <alignment vertical="center" wrapText="1"/>
    </xf>
    <xf numFmtId="0" fontId="7" fillId="38" borderId="23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4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185" fontId="7" fillId="0" borderId="11" xfId="0" applyNumberFormat="1" applyFont="1" applyFill="1" applyBorder="1" applyAlignment="1">
      <alignment vertical="center"/>
    </xf>
    <xf numFmtId="185" fontId="7" fillId="0" borderId="0" xfId="0" applyNumberFormat="1" applyFont="1" applyBorder="1" applyAlignment="1">
      <alignment horizontal="center"/>
    </xf>
    <xf numFmtId="0" fontId="6" fillId="38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185" fontId="7" fillId="0" borderId="0" xfId="62" applyFont="1" applyFill="1" applyBorder="1" applyAlignment="1" applyProtection="1">
      <alignment/>
      <protection locked="0"/>
    </xf>
    <xf numFmtId="185" fontId="7" fillId="34" borderId="11" xfId="62" applyFont="1" applyFill="1" applyBorder="1" applyAlignment="1">
      <alignment/>
    </xf>
    <xf numFmtId="185" fontId="14" fillId="0" borderId="23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4" fillId="33" borderId="2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185" fontId="7" fillId="39" borderId="11" xfId="62" applyFont="1" applyFill="1" applyBorder="1" applyAlignment="1" applyProtection="1">
      <alignment/>
      <protection locked="0"/>
    </xf>
    <xf numFmtId="0" fontId="7" fillId="40" borderId="0" xfId="0" applyFont="1" applyFill="1" applyAlignment="1" applyProtection="1">
      <alignment/>
      <protection locked="0"/>
    </xf>
    <xf numFmtId="193" fontId="7" fillId="0" borderId="0" xfId="0" applyNumberFormat="1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185" fontId="7" fillId="0" borderId="11" xfId="62" applyFont="1" applyBorder="1" applyAlignment="1" applyProtection="1">
      <alignment horizontal="center"/>
      <protection locked="0"/>
    </xf>
    <xf numFmtId="40" fontId="7" fillId="0" borderId="11" xfId="62" applyNumberFormat="1" applyFont="1" applyFill="1" applyBorder="1" applyAlignment="1" applyProtection="1">
      <alignment horizontal="center"/>
      <protection locked="0"/>
    </xf>
    <xf numFmtId="0" fontId="59" fillId="33" borderId="11" xfId="0" applyFont="1" applyFill="1" applyBorder="1" applyAlignment="1" applyProtection="1">
      <alignment horizontal="center"/>
      <protection locked="0"/>
    </xf>
    <xf numFmtId="40" fontId="59" fillId="0" borderId="11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60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/>
    </xf>
    <xf numFmtId="185" fontId="59" fillId="0" borderId="11" xfId="0" applyNumberFormat="1" applyFont="1" applyFill="1" applyBorder="1" applyAlignment="1">
      <alignment/>
    </xf>
    <xf numFmtId="0" fontId="59" fillId="0" borderId="20" xfId="0" applyNumberFormat="1" applyFont="1" applyFill="1" applyBorder="1" applyAlignment="1">
      <alignment/>
    </xf>
    <xf numFmtId="185" fontId="59" fillId="0" borderId="11" xfId="0" applyNumberFormat="1" applyFont="1" applyBorder="1" applyAlignment="1">
      <alignment/>
    </xf>
    <xf numFmtId="0" fontId="59" fillId="0" borderId="0" xfId="0" applyFont="1" applyAlignment="1" applyProtection="1">
      <alignment/>
      <protection locked="0"/>
    </xf>
    <xf numFmtId="0" fontId="59" fillId="0" borderId="11" xfId="0" applyFont="1" applyBorder="1" applyAlignment="1" applyProtection="1">
      <alignment/>
      <protection locked="0"/>
    </xf>
    <xf numFmtId="185" fontId="59" fillId="0" borderId="11" xfId="0" applyNumberFormat="1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185" fontId="59" fillId="0" borderId="0" xfId="0" applyNumberFormat="1" applyFont="1" applyBorder="1" applyAlignment="1" applyProtection="1">
      <alignment/>
      <protection locked="0"/>
    </xf>
    <xf numFmtId="17" fontId="59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/>
    </xf>
    <xf numFmtId="185" fontId="59" fillId="38" borderId="11" xfId="0" applyNumberFormat="1" applyFont="1" applyFill="1" applyBorder="1" applyAlignment="1">
      <alignment/>
    </xf>
    <xf numFmtId="185" fontId="59" fillId="34" borderId="11" xfId="0" applyNumberFormat="1" applyFont="1" applyFill="1" applyBorder="1" applyAlignment="1">
      <alignment/>
    </xf>
    <xf numFmtId="9" fontId="59" fillId="38" borderId="11" xfId="0" applyNumberFormat="1" applyFont="1" applyFill="1" applyBorder="1" applyAlignment="1">
      <alignment/>
    </xf>
    <xf numFmtId="0" fontId="59" fillId="34" borderId="11" xfId="0" applyFont="1" applyFill="1" applyBorder="1" applyAlignment="1" applyProtection="1">
      <alignment/>
      <protection locked="0"/>
    </xf>
    <xf numFmtId="185" fontId="59" fillId="34" borderId="11" xfId="0" applyNumberFormat="1" applyFont="1" applyFill="1" applyBorder="1" applyAlignment="1" applyProtection="1">
      <alignment/>
      <protection locked="0"/>
    </xf>
    <xf numFmtId="0" fontId="59" fillId="0" borderId="11" xfId="0" applyFont="1" applyFill="1" applyBorder="1" applyAlignment="1" applyProtection="1">
      <alignment/>
      <protection locked="0"/>
    </xf>
    <xf numFmtId="185" fontId="59" fillId="0" borderId="11" xfId="0" applyNumberFormat="1" applyFont="1" applyFill="1" applyBorder="1" applyAlignment="1" applyProtection="1">
      <alignment/>
      <protection locked="0"/>
    </xf>
    <xf numFmtId="1" fontId="59" fillId="0" borderId="11" xfId="0" applyNumberFormat="1" applyFont="1" applyBorder="1" applyAlignment="1">
      <alignment horizontal="center"/>
    </xf>
    <xf numFmtId="185" fontId="60" fillId="38" borderId="11" xfId="0" applyNumberFormat="1" applyFont="1" applyFill="1" applyBorder="1" applyAlignment="1" applyProtection="1">
      <alignment/>
      <protection locked="0"/>
    </xf>
    <xf numFmtId="202" fontId="1" fillId="0" borderId="20" xfId="0" applyNumberFormat="1" applyFont="1" applyFill="1" applyBorder="1" applyAlignment="1" applyProtection="1">
      <alignment horizontal="right" vertical="center"/>
      <protection/>
    </xf>
    <xf numFmtId="202" fontId="1" fillId="0" borderId="26" xfId="0" applyNumberFormat="1" applyFont="1" applyFill="1" applyBorder="1" applyAlignment="1" applyProtection="1">
      <alignment horizontal="right" vertical="center"/>
      <protection/>
    </xf>
    <xf numFmtId="202" fontId="1" fillId="0" borderId="22" xfId="0" applyNumberFormat="1" applyFont="1" applyFill="1" applyBorder="1" applyAlignment="1" applyProtection="1">
      <alignment horizontal="right" vertical="center"/>
      <protection/>
    </xf>
    <xf numFmtId="184" fontId="7" fillId="0" borderId="11" xfId="47" applyFont="1" applyFill="1" applyBorder="1" applyAlignment="1" applyProtection="1">
      <alignment horizontal="right"/>
      <protection/>
    </xf>
    <xf numFmtId="0" fontId="59" fillId="0" borderId="12" xfId="0" applyFont="1" applyFill="1" applyBorder="1" applyAlignment="1">
      <alignment vertical="center"/>
    </xf>
    <xf numFmtId="185" fontId="59" fillId="0" borderId="11" xfId="62" applyFont="1" applyFill="1" applyBorder="1" applyAlignment="1">
      <alignment/>
    </xf>
    <xf numFmtId="185" fontId="59" fillId="0" borderId="11" xfId="62" applyFont="1" applyFill="1" applyBorder="1" applyAlignment="1" applyProtection="1">
      <alignment/>
      <protection locked="0"/>
    </xf>
    <xf numFmtId="185" fontId="59" fillId="34" borderId="11" xfId="62" applyFont="1" applyFill="1" applyBorder="1" applyAlignment="1">
      <alignment/>
    </xf>
    <xf numFmtId="4" fontId="17" fillId="0" borderId="27" xfId="0" applyNumberFormat="1" applyFont="1" applyBorder="1" applyAlignment="1">
      <alignment horizontal="right" wrapText="1"/>
    </xf>
    <xf numFmtId="0" fontId="7" fillId="33" borderId="16" xfId="0" applyFont="1" applyFill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7" xfId="0" applyFont="1" applyFill="1" applyBorder="1" applyAlignment="1" applyProtection="1">
      <alignment horizontal="left"/>
      <protection locked="0"/>
    </xf>
    <xf numFmtId="0" fontId="6" fillId="33" borderId="16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16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96" fontId="7" fillId="34" borderId="13" xfId="0" applyNumberFormat="1" applyFont="1" applyFill="1" applyBorder="1" applyAlignment="1" applyProtection="1">
      <alignment horizontal="center" vertical="center"/>
      <protection locked="0"/>
    </xf>
    <xf numFmtId="196" fontId="7" fillId="34" borderId="15" xfId="0" applyNumberFormat="1" applyFont="1" applyFill="1" applyBorder="1" applyAlignment="1" applyProtection="1">
      <alignment horizontal="center" vertical="center"/>
      <protection locked="0"/>
    </xf>
    <xf numFmtId="196" fontId="7" fillId="34" borderId="28" xfId="0" applyNumberFormat="1" applyFont="1" applyFill="1" applyBorder="1" applyAlignment="1" applyProtection="1">
      <alignment horizontal="center" vertical="center"/>
      <protection locked="0"/>
    </xf>
    <xf numFmtId="196" fontId="7" fillId="34" borderId="27" xfId="0" applyNumberFormat="1" applyFont="1" applyFill="1" applyBorder="1" applyAlignment="1" applyProtection="1">
      <alignment horizontal="center" vertical="center"/>
      <protection locked="0"/>
    </xf>
    <xf numFmtId="40" fontId="7" fillId="0" borderId="13" xfId="0" applyNumberFormat="1" applyFont="1" applyFill="1" applyBorder="1" applyAlignment="1" applyProtection="1">
      <alignment horizontal="center" vertical="center"/>
      <protection locked="0"/>
    </xf>
    <xf numFmtId="40" fontId="7" fillId="0" borderId="15" xfId="0" applyNumberFormat="1" applyFont="1" applyFill="1" applyBorder="1" applyAlignment="1" applyProtection="1">
      <alignment horizontal="center" vertical="center"/>
      <protection locked="0"/>
    </xf>
    <xf numFmtId="40" fontId="7" fillId="0" borderId="28" xfId="0" applyNumberFormat="1" applyFont="1" applyFill="1" applyBorder="1" applyAlignment="1" applyProtection="1">
      <alignment horizontal="center" vertical="center"/>
      <protection locked="0"/>
    </xf>
    <xf numFmtId="40" fontId="7" fillId="0" borderId="27" xfId="0" applyNumberFormat="1" applyFont="1" applyFill="1" applyBorder="1" applyAlignment="1" applyProtection="1">
      <alignment horizontal="center" vertical="center"/>
      <protection locked="0"/>
    </xf>
    <xf numFmtId="40" fontId="7" fillId="0" borderId="23" xfId="0" applyNumberFormat="1" applyFont="1" applyFill="1" applyBorder="1" applyAlignment="1" applyProtection="1">
      <alignment horizontal="center" vertical="center"/>
      <protection locked="0"/>
    </xf>
    <xf numFmtId="40" fontId="7" fillId="0" borderId="25" xfId="0" applyNumberFormat="1" applyFont="1" applyFill="1" applyBorder="1" applyAlignment="1" applyProtection="1">
      <alignment horizontal="center" vertical="center"/>
      <protection locked="0"/>
    </xf>
    <xf numFmtId="40" fontId="7" fillId="0" borderId="16" xfId="0" applyNumberFormat="1" applyFont="1" applyFill="1" applyBorder="1" applyAlignment="1" applyProtection="1">
      <alignment horizontal="center"/>
      <protection locked="0"/>
    </xf>
    <xf numFmtId="40" fontId="7" fillId="0" borderId="17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181" fontId="7" fillId="0" borderId="12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 locked="0"/>
    </xf>
    <xf numFmtId="40" fontId="7" fillId="0" borderId="12" xfId="0" applyNumberFormat="1" applyFont="1" applyFill="1" applyBorder="1" applyAlignment="1" applyProtection="1">
      <alignment horizontal="center"/>
      <protection locked="0"/>
    </xf>
    <xf numFmtId="0" fontId="59" fillId="33" borderId="16" xfId="0" applyFont="1" applyFill="1" applyBorder="1" applyAlignment="1" applyProtection="1">
      <alignment horizontal="left"/>
      <protection locked="0"/>
    </xf>
    <xf numFmtId="0" fontId="59" fillId="33" borderId="17" xfId="0" applyFont="1" applyFill="1" applyBorder="1" applyAlignment="1" applyProtection="1">
      <alignment horizontal="left"/>
      <protection locked="0"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193" fontId="6" fillId="33" borderId="12" xfId="0" applyNumberFormat="1" applyFont="1" applyFill="1" applyBorder="1" applyAlignment="1" applyProtection="1">
      <alignment horizontal="center"/>
      <protection locked="0"/>
    </xf>
    <xf numFmtId="40" fontId="7" fillId="0" borderId="16" xfId="0" applyNumberFormat="1" applyFont="1" applyFill="1" applyBorder="1" applyAlignment="1" applyProtection="1">
      <alignment horizontal="center"/>
      <protection/>
    </xf>
    <xf numFmtId="40" fontId="7" fillId="0" borderId="17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193" fontId="7" fillId="33" borderId="12" xfId="0" applyNumberFormat="1" applyFont="1" applyFill="1" applyBorder="1" applyAlignment="1" applyProtection="1">
      <alignment horizontal="center"/>
      <protection/>
    </xf>
    <xf numFmtId="193" fontId="7" fillId="33" borderId="17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right"/>
      <protection locked="0"/>
    </xf>
    <xf numFmtId="0" fontId="7" fillId="33" borderId="12" xfId="0" applyFont="1" applyFill="1" applyBorder="1" applyAlignment="1" applyProtection="1">
      <alignment horizontal="right"/>
      <protection locked="0"/>
    </xf>
    <xf numFmtId="193" fontId="7" fillId="33" borderId="12" xfId="0" applyNumberFormat="1" applyFont="1" applyFill="1" applyBorder="1" applyAlignment="1" applyProtection="1">
      <alignment horizontal="right"/>
      <protection locked="0"/>
    </xf>
    <xf numFmtId="193" fontId="7" fillId="33" borderId="17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193" fontId="7" fillId="0" borderId="12" xfId="0" applyNumberFormat="1" applyFont="1" applyFill="1" applyBorder="1" applyAlignment="1" applyProtection="1">
      <alignment horizontal="left"/>
      <protection locked="0"/>
    </xf>
    <xf numFmtId="193" fontId="7" fillId="0" borderId="17" xfId="0" applyNumberFormat="1" applyFont="1" applyFill="1" applyBorder="1" applyAlignment="1" applyProtection="1">
      <alignment horizontal="left"/>
      <protection locked="0"/>
    </xf>
    <xf numFmtId="197" fontId="7" fillId="0" borderId="16" xfId="0" applyNumberFormat="1" applyFont="1" applyFill="1" applyBorder="1" applyAlignment="1" applyProtection="1">
      <alignment horizontal="center"/>
      <protection/>
    </xf>
    <xf numFmtId="197" fontId="7" fillId="0" borderId="17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vertical="top" wrapText="1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185" fontId="59" fillId="0" borderId="20" xfId="0" applyNumberFormat="1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185" fontId="59" fillId="0" borderId="20" xfId="0" applyNumberFormat="1" applyFont="1" applyFill="1" applyBorder="1" applyAlignment="1">
      <alignment vertical="center"/>
    </xf>
    <xf numFmtId="0" fontId="7" fillId="37" borderId="11" xfId="0" applyFont="1" applyFill="1" applyBorder="1" applyAlignment="1" applyProtection="1">
      <alignment horizontal="center"/>
      <protection locked="0"/>
    </xf>
    <xf numFmtId="0" fontId="7" fillId="37" borderId="11" xfId="0" applyFont="1" applyFill="1" applyBorder="1" applyAlignment="1" applyProtection="1">
      <alignment horizontal="left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4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8875"/>
          <c:w val="0.98"/>
          <c:h val="0.894"/>
        </c:manualLayout>
      </c:layout>
      <c:bar3DChart>
        <c:barDir val="col"/>
        <c:grouping val="clustered"/>
        <c:varyColors val="0"/>
        <c:ser>
          <c:idx val="0"/>
          <c:order val="0"/>
          <c:tx>
            <c:v>Evolução da Receita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143.701.090,21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154.090.043,47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180.165.260,84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189.200.000,00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GRAFICOS!$B$30:$H$30</c:f>
              <c:numCache/>
            </c:numRef>
          </c:cat>
          <c:val>
            <c:numRef>
              <c:f>GRAFICOS!$B$31:$H$31</c:f>
              <c:numCache/>
            </c:numRef>
          </c:val>
          <c:shape val="box"/>
        </c:ser>
        <c:shape val="cylinder"/>
        <c:axId val="55572187"/>
        <c:axId val="30387636"/>
      </c:bar3D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5572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Evolução da Despesa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98"/>
          <c:w val="0.98"/>
          <c:h val="0.88225"/>
        </c:manualLayout>
      </c:layout>
      <c:bar3DChart>
        <c:barDir val="col"/>
        <c:grouping val="clustered"/>
        <c:varyColors val="0"/>
        <c:ser>
          <c:idx val="0"/>
          <c:order val="0"/>
          <c:tx>
            <c:v>EVOLUÇÃO DA DESPESA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GRAFICOS!$B$36:$H$36</c:f>
              <c:numCache/>
            </c:numRef>
          </c:cat>
          <c:val>
            <c:numRef>
              <c:f>GRAFICOS!$B$37:$H$37</c:f>
              <c:numCache/>
            </c:numRef>
          </c:val>
          <c:shape val="box"/>
        </c:ser>
        <c:shape val="box"/>
        <c:axId val="5053269"/>
        <c:axId val="45479422"/>
      </c:bar3D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053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Comparativo da Receita / Despesa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475"/>
          <c:w val="0.98325"/>
          <c:h val="0.789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Receita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GRAFICOS!$B$36:$H$36</c:f>
              <c:numCache/>
            </c:numRef>
          </c:cat>
          <c:val>
            <c:numRef>
              <c:f>GRAFICOS!$B$31:$H$31</c:f>
              <c:numCache/>
            </c:numRef>
          </c:val>
          <c:shape val="box"/>
        </c:ser>
        <c:ser>
          <c:idx val="1"/>
          <c:order val="1"/>
          <c:tx>
            <c:v>Despesa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GRAFICOS!$B$36:$H$36</c:f>
              <c:numCache/>
            </c:numRef>
          </c:cat>
          <c:val>
            <c:numRef>
              <c:f>GRAFICOS!$B$37:$H$37</c:f>
              <c:numCache/>
            </c:numRef>
          </c:val>
          <c:shape val="cylinder"/>
        </c:ser>
        <c:shape val="cylinder"/>
        <c:axId val="6661615"/>
        <c:axId val="59954536"/>
      </c:bar3DChart>
      <c:catAx>
        <c:axId val="6661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661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5"/>
          <c:y val="0.0955"/>
          <c:w val="0.482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Demonstrativo da Receita / Receita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1775"/>
          <c:w val="0.960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GRAFICOS!$A$31</c:f>
              <c:strCache>
                <c:ptCount val="1"/>
                <c:pt idx="0">
                  <c:v>RECEITA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GRAFICOS!$B$30:$H$30</c:f>
              <c:numCache/>
            </c:numRef>
          </c:cat>
          <c:val>
            <c:numRef>
              <c:f>GRAFICOS!$B$31:$H$31</c:f>
              <c:numCache/>
            </c:numRef>
          </c:val>
        </c:ser>
        <c:ser>
          <c:idx val="1"/>
          <c:order val="1"/>
          <c:tx>
            <c:strRef>
              <c:f>GRAFICOS!$A$36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GRAFICOS!$B$30:$H$30</c:f>
              <c:numCache/>
            </c:numRef>
          </c:cat>
          <c:val>
            <c:numRef>
              <c:f>GRAFICOS!$B$36:$H$36</c:f>
              <c:numCache/>
            </c:numRef>
          </c:val>
        </c:ser>
        <c:ser>
          <c:idx val="2"/>
          <c:order val="2"/>
          <c:tx>
            <c:strRef>
              <c:f>GRAFICOS!$A$37</c:f>
              <c:strCache>
                <c:ptCount val="1"/>
                <c:pt idx="0">
                  <c:v>DESPESA 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GRAFICOS!$B$30:$H$30</c:f>
              <c:numCache/>
            </c:numRef>
          </c:cat>
          <c:val>
            <c:numRef>
              <c:f>GRAFICOS!$B$37:$H$37</c:f>
              <c:numCache/>
            </c:numRef>
          </c:val>
        </c:ser>
        <c:axId val="2719913"/>
        <c:axId val="24479218"/>
      </c:barChart>
      <c:catAx>
        <c:axId val="271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99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40</xdr:row>
      <xdr:rowOff>47625</xdr:rowOff>
    </xdr:from>
    <xdr:to>
      <xdr:col>11</xdr:col>
      <xdr:colOff>276225</xdr:colOff>
      <xdr:row>71</xdr:row>
      <xdr:rowOff>28575</xdr:rowOff>
    </xdr:to>
    <xdr:graphicFrame>
      <xdr:nvGraphicFramePr>
        <xdr:cNvPr id="1" name="Gráfico 1"/>
        <xdr:cNvGraphicFramePr/>
      </xdr:nvGraphicFramePr>
      <xdr:xfrm>
        <a:off x="352425" y="6896100"/>
        <a:ext cx="99822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73</xdr:row>
      <xdr:rowOff>133350</xdr:rowOff>
    </xdr:from>
    <xdr:to>
      <xdr:col>11</xdr:col>
      <xdr:colOff>409575</xdr:colOff>
      <xdr:row>101</xdr:row>
      <xdr:rowOff>133350</xdr:rowOff>
    </xdr:to>
    <xdr:graphicFrame>
      <xdr:nvGraphicFramePr>
        <xdr:cNvPr id="2" name="Gráfico 2"/>
        <xdr:cNvGraphicFramePr/>
      </xdr:nvGraphicFramePr>
      <xdr:xfrm>
        <a:off x="485775" y="12763500"/>
        <a:ext cx="99822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107</xdr:row>
      <xdr:rowOff>114300</xdr:rowOff>
    </xdr:from>
    <xdr:to>
      <xdr:col>11</xdr:col>
      <xdr:colOff>581025</xdr:colOff>
      <xdr:row>138</xdr:row>
      <xdr:rowOff>85725</xdr:rowOff>
    </xdr:to>
    <xdr:graphicFrame>
      <xdr:nvGraphicFramePr>
        <xdr:cNvPr id="3" name="Gráfico 3"/>
        <xdr:cNvGraphicFramePr/>
      </xdr:nvGraphicFramePr>
      <xdr:xfrm>
        <a:off x="657225" y="18249900"/>
        <a:ext cx="99822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962025</xdr:colOff>
      <xdr:row>140</xdr:row>
      <xdr:rowOff>28575</xdr:rowOff>
    </xdr:from>
    <xdr:to>
      <xdr:col>11</xdr:col>
      <xdr:colOff>285750</xdr:colOff>
      <xdr:row>157</xdr:row>
      <xdr:rowOff>95250</xdr:rowOff>
    </xdr:to>
    <xdr:graphicFrame>
      <xdr:nvGraphicFramePr>
        <xdr:cNvPr id="4" name="Gráfico 14"/>
        <xdr:cNvGraphicFramePr/>
      </xdr:nvGraphicFramePr>
      <xdr:xfrm>
        <a:off x="962025" y="23507700"/>
        <a:ext cx="93821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showGridLines="0" zoomScale="90" zoomScaleNormal="90" zoomScaleSheetLayoutView="100" zoomScalePageLayoutView="0" workbookViewId="0" topLeftCell="A1">
      <selection activeCell="B114" sqref="B114"/>
    </sheetView>
  </sheetViews>
  <sheetFormatPr defaultColWidth="9.140625" defaultRowHeight="12.75"/>
  <cols>
    <col min="1" max="1" width="20.28125" style="3" customWidth="1"/>
    <col min="2" max="2" width="14.7109375" style="3" customWidth="1"/>
    <col min="3" max="3" width="13.7109375" style="3" customWidth="1"/>
    <col min="4" max="4" width="13.421875" style="3" customWidth="1"/>
    <col min="5" max="5" width="14.57421875" style="3" customWidth="1"/>
    <col min="6" max="6" width="15.00390625" style="3" customWidth="1"/>
    <col min="7" max="7" width="13.57421875" style="3" bestFit="1" customWidth="1"/>
    <col min="8" max="8" width="15.28125" style="3" customWidth="1"/>
    <col min="9" max="9" width="14.28125" style="3" customWidth="1"/>
    <col min="10" max="10" width="11.421875" style="3" bestFit="1" customWidth="1"/>
    <col min="11" max="11" width="4.57421875" style="3" bestFit="1" customWidth="1"/>
    <col min="12" max="12" width="11.421875" style="3" bestFit="1" customWidth="1"/>
    <col min="13" max="13" width="6.140625" style="3" bestFit="1" customWidth="1"/>
    <col min="14" max="14" width="11.421875" style="3" bestFit="1" customWidth="1"/>
    <col min="15" max="15" width="5.140625" style="3" customWidth="1"/>
    <col min="16" max="16" width="18.00390625" style="3" customWidth="1"/>
    <col min="17" max="17" width="5.421875" style="3" customWidth="1"/>
    <col min="18" max="18" width="14.421875" style="3" customWidth="1"/>
    <col min="19" max="21" width="17.140625" style="3" customWidth="1"/>
    <col min="22" max="43" width="9.140625" style="3" customWidth="1"/>
    <col min="44" max="16384" width="9.140625" style="4" customWidth="1"/>
  </cols>
  <sheetData>
    <row r="1" spans="1:18" ht="13.5">
      <c r="A1" s="1" t="s">
        <v>85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4" ht="7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96" t="s">
        <v>48</v>
      </c>
      <c r="B3" s="296"/>
      <c r="C3" s="296"/>
      <c r="D3" s="296"/>
      <c r="E3" s="296"/>
      <c r="F3" s="296"/>
      <c r="G3" s="296"/>
      <c r="H3" s="296"/>
      <c r="I3" s="296"/>
      <c r="J3" s="6"/>
      <c r="K3" s="7"/>
      <c r="L3" s="6"/>
      <c r="M3" s="2"/>
      <c r="N3" s="2"/>
    </row>
    <row r="4" spans="1:14" ht="13.5">
      <c r="A4" s="8"/>
      <c r="B4" s="9"/>
      <c r="C4" s="9"/>
      <c r="D4" s="10" t="s">
        <v>280</v>
      </c>
      <c r="E4" s="10" t="s">
        <v>281</v>
      </c>
      <c r="F4" s="10" t="s">
        <v>282</v>
      </c>
      <c r="G4" s="10" t="s">
        <v>283</v>
      </c>
      <c r="H4" s="10" t="s">
        <v>284</v>
      </c>
      <c r="I4" s="10" t="s">
        <v>262</v>
      </c>
      <c r="M4" s="2"/>
      <c r="N4" s="2"/>
    </row>
    <row r="5" spans="1:18" ht="13.5">
      <c r="A5" s="284" t="s">
        <v>49</v>
      </c>
      <c r="B5" s="285"/>
      <c r="C5" s="286"/>
      <c r="D5" s="12">
        <v>11673106.47</v>
      </c>
      <c r="E5" s="12">
        <v>14611851.61</v>
      </c>
      <c r="F5" s="277">
        <v>12161900.29</v>
      </c>
      <c r="G5" s="12">
        <f>($F$5*G21%)+$F$5</f>
        <v>12648376.3016</v>
      </c>
      <c r="H5" s="12">
        <f>(G5*H21%)+$F$5</f>
        <v>12667835.342063999</v>
      </c>
      <c r="I5" s="12">
        <f>($H$5*I21%)+$F$5</f>
        <v>12668613.703682559</v>
      </c>
      <c r="M5" s="2"/>
      <c r="N5" s="13"/>
      <c r="O5" s="14"/>
      <c r="P5" s="14"/>
      <c r="Q5" s="14"/>
      <c r="R5" s="14"/>
    </row>
    <row r="6" spans="1:18" ht="13.5">
      <c r="A6" s="287" t="s">
        <v>50</v>
      </c>
      <c r="B6" s="288"/>
      <c r="C6" s="289"/>
      <c r="D6" s="11">
        <f aca="true" t="shared" si="0" ref="D6:I6">D7+D8-D9</f>
        <v>120087907.63999999</v>
      </c>
      <c r="E6" s="11">
        <f t="shared" si="0"/>
        <v>143857140.68</v>
      </c>
      <c r="F6" s="278">
        <f t="shared" si="0"/>
        <v>217185641.73999998</v>
      </c>
      <c r="G6" s="11">
        <f t="shared" si="0"/>
        <v>225873067.40960002</v>
      </c>
      <c r="H6" s="11">
        <f t="shared" si="0"/>
        <v>234907990.105984</v>
      </c>
      <c r="I6" s="11">
        <f t="shared" si="0"/>
        <v>244304309.71022338</v>
      </c>
      <c r="M6" s="2"/>
      <c r="N6" s="13"/>
      <c r="O6" s="14"/>
      <c r="P6" s="14"/>
      <c r="Q6" s="14"/>
      <c r="R6" s="14"/>
    </row>
    <row r="7" spans="1:18" ht="13.5">
      <c r="A7" s="287" t="s">
        <v>51</v>
      </c>
      <c r="B7" s="288"/>
      <c r="C7" s="289"/>
      <c r="D7" s="12">
        <v>111621715.44</v>
      </c>
      <c r="E7" s="12">
        <v>130422309.41</v>
      </c>
      <c r="F7" s="277">
        <v>157939696.75</v>
      </c>
      <c r="G7" s="12">
        <f>(F7*$G$21%)+F7</f>
        <v>164257284.62</v>
      </c>
      <c r="H7" s="12">
        <f>(G7*$H$21%)+G7</f>
        <v>170827576.0048</v>
      </c>
      <c r="I7" s="12">
        <f>(H7*$I$21%)+H7</f>
        <v>177660679.044992</v>
      </c>
      <c r="M7" s="2"/>
      <c r="N7" s="13"/>
      <c r="O7" s="14"/>
      <c r="P7" s="14"/>
      <c r="Q7" s="14"/>
      <c r="R7" s="14"/>
    </row>
    <row r="8" spans="1:18" ht="13.5">
      <c r="A8" s="287" t="s">
        <v>52</v>
      </c>
      <c r="B8" s="288"/>
      <c r="C8" s="289"/>
      <c r="D8" s="12">
        <v>15174106.74</v>
      </c>
      <c r="E8" s="12">
        <v>18903922.3</v>
      </c>
      <c r="F8" s="279">
        <v>62012529.08</v>
      </c>
      <c r="G8" s="12">
        <f>(F8*$G$21%)+F8</f>
        <v>64493030.2432</v>
      </c>
      <c r="H8" s="12">
        <f>(G8*$H$21%)+G8</f>
        <v>67072751.452928</v>
      </c>
      <c r="I8" s="12">
        <f>(H8*$I$21%)+H8</f>
        <v>69755661.51104511</v>
      </c>
      <c r="M8" s="2"/>
      <c r="N8" s="13"/>
      <c r="O8" s="14"/>
      <c r="P8" s="14"/>
      <c r="Q8" s="14"/>
      <c r="R8" s="14"/>
    </row>
    <row r="9" spans="1:18" ht="13.5">
      <c r="A9" s="287" t="s">
        <v>53</v>
      </c>
      <c r="B9" s="288"/>
      <c r="C9" s="289"/>
      <c r="D9" s="12">
        <v>6707914.54</v>
      </c>
      <c r="E9" s="12">
        <v>5469091.03</v>
      </c>
      <c r="F9" s="279">
        <v>2766584.09</v>
      </c>
      <c r="G9" s="12">
        <f>(F9*$G$21%)+F9</f>
        <v>2877247.4535999997</v>
      </c>
      <c r="H9" s="12">
        <f>(G9*$H$21%)+G9</f>
        <v>2992337.351744</v>
      </c>
      <c r="I9" s="12">
        <f>(H9*$I$21%)+H9</f>
        <v>3112030.84581376</v>
      </c>
      <c r="M9" s="2"/>
      <c r="N9" s="13"/>
      <c r="O9" s="14"/>
      <c r="P9" s="14"/>
      <c r="Q9" s="14"/>
      <c r="R9" s="14"/>
    </row>
    <row r="10" spans="1:18" ht="13.5">
      <c r="A10" s="284" t="s">
        <v>54</v>
      </c>
      <c r="B10" s="285"/>
      <c r="C10" s="286"/>
      <c r="D10" s="11">
        <f>D5-D6</f>
        <v>-108414801.16999999</v>
      </c>
      <c r="E10" s="11">
        <f>E5-E6</f>
        <v>-129245289.07000001</v>
      </c>
      <c r="F10" s="278">
        <f>F5-F6</f>
        <v>-205023741.45</v>
      </c>
      <c r="G10" s="11">
        <f>G5-G6</f>
        <v>-213224691.108</v>
      </c>
      <c r="H10" s="11">
        <f>H5-H6</f>
        <v>-222240154.76392</v>
      </c>
      <c r="I10" s="11">
        <f>I5-I6</f>
        <v>-231635696.0065408</v>
      </c>
      <c r="M10" s="2"/>
      <c r="N10" s="13"/>
      <c r="O10" s="14"/>
      <c r="P10" s="14"/>
      <c r="Q10" s="14"/>
      <c r="R10" s="14"/>
    </row>
    <row r="11" spans="1:18" ht="13.5">
      <c r="A11" s="287" t="s">
        <v>55</v>
      </c>
      <c r="B11" s="288"/>
      <c r="C11" s="289"/>
      <c r="D11" s="11">
        <v>0</v>
      </c>
      <c r="E11" s="12">
        <f>(D11*$E$21%)+D11</f>
        <v>0</v>
      </c>
      <c r="F11" s="277">
        <f>(E11*$F$21%)+E11</f>
        <v>0</v>
      </c>
      <c r="G11" s="12">
        <f>(F11*$G$21%)+F11</f>
        <v>0</v>
      </c>
      <c r="H11" s="12">
        <f>(G11*$H$21%)+G11</f>
        <v>0</v>
      </c>
      <c r="I11" s="12">
        <f>(H11*$H$21%)+H11</f>
        <v>0</v>
      </c>
      <c r="M11" s="2"/>
      <c r="N11" s="13"/>
      <c r="O11" s="14"/>
      <c r="P11" s="14"/>
      <c r="Q11" s="14"/>
      <c r="R11" s="14"/>
    </row>
    <row r="12" spans="1:18" ht="13.5">
      <c r="A12" s="287" t="s">
        <v>56</v>
      </c>
      <c r="B12" s="288"/>
      <c r="C12" s="289"/>
      <c r="D12" s="11">
        <v>0</v>
      </c>
      <c r="E12" s="12">
        <f>(D12*$E$21%)+D12</f>
        <v>0</v>
      </c>
      <c r="F12" s="277">
        <f>(E12*$F$21%)+E12</f>
        <v>0</v>
      </c>
      <c r="G12" s="12">
        <f>(F12*$G$21%)+F12</f>
        <v>0</v>
      </c>
      <c r="H12" s="12">
        <f>(G12*$H$21%)+G12</f>
        <v>0</v>
      </c>
      <c r="I12" s="12">
        <f>(H12*$H$21%)+H12</f>
        <v>0</v>
      </c>
      <c r="M12" s="2"/>
      <c r="N12" s="13"/>
      <c r="O12" s="14"/>
      <c r="P12" s="14"/>
      <c r="Q12" s="14"/>
      <c r="R12" s="14"/>
    </row>
    <row r="13" spans="1:18" ht="13.5">
      <c r="A13" s="287" t="s">
        <v>57</v>
      </c>
      <c r="B13" s="288"/>
      <c r="C13" s="289"/>
      <c r="D13" s="11">
        <f aca="true" t="shared" si="1" ref="D13:I13">D10+D11-D12</f>
        <v>-108414801.16999999</v>
      </c>
      <c r="E13" s="11">
        <f t="shared" si="1"/>
        <v>-129245289.07000001</v>
      </c>
      <c r="F13" s="278">
        <f t="shared" si="1"/>
        <v>-205023741.45</v>
      </c>
      <c r="G13" s="11">
        <f t="shared" si="1"/>
        <v>-213224691.108</v>
      </c>
      <c r="H13" s="11">
        <f t="shared" si="1"/>
        <v>-222240154.76392</v>
      </c>
      <c r="I13" s="11">
        <f t="shared" si="1"/>
        <v>-231635696.0065408</v>
      </c>
      <c r="M13" s="2"/>
      <c r="N13" s="13"/>
      <c r="O13" s="14"/>
      <c r="P13" s="14"/>
      <c r="Q13" s="14"/>
      <c r="R13" s="14"/>
    </row>
    <row r="14" spans="1:18" ht="6" customHeight="1">
      <c r="A14" s="15"/>
      <c r="B14" s="15"/>
      <c r="C14" s="15"/>
      <c r="D14" s="16"/>
      <c r="E14" s="16"/>
      <c r="F14" s="16"/>
      <c r="G14" s="16"/>
      <c r="H14" s="16"/>
      <c r="I14" s="16"/>
      <c r="M14" s="2"/>
      <c r="N14" s="13"/>
      <c r="O14" s="14"/>
      <c r="P14" s="14"/>
      <c r="Q14" s="14"/>
      <c r="R14" s="14"/>
    </row>
    <row r="15" spans="1:18" ht="13.5">
      <c r="A15" s="17" t="s">
        <v>156</v>
      </c>
      <c r="B15" s="18"/>
      <c r="C15" s="19"/>
      <c r="D15" s="10" t="s">
        <v>158</v>
      </c>
      <c r="E15" s="10" t="s">
        <v>159</v>
      </c>
      <c r="F15" s="10" t="s">
        <v>160</v>
      </c>
      <c r="G15" s="10" t="s">
        <v>161</v>
      </c>
      <c r="H15" s="10" t="s">
        <v>162</v>
      </c>
      <c r="I15" s="10" t="s">
        <v>163</v>
      </c>
      <c r="M15" s="2"/>
      <c r="N15" s="13"/>
      <c r="O15" s="14"/>
      <c r="P15" s="14"/>
      <c r="Q15" s="14"/>
      <c r="R15" s="14"/>
    </row>
    <row r="16" spans="1:18" ht="13.5">
      <c r="A16" s="290" t="s">
        <v>157</v>
      </c>
      <c r="B16" s="291"/>
      <c r="C16" s="292"/>
      <c r="D16" s="11">
        <f>D13</f>
        <v>-108414801.16999999</v>
      </c>
      <c r="E16" s="12">
        <f>E13-D13</f>
        <v>-20830487.90000002</v>
      </c>
      <c r="F16" s="12">
        <f>F13-E13</f>
        <v>-75778452.37999998</v>
      </c>
      <c r="G16" s="12">
        <f>G13-F13</f>
        <v>-8200949.658000022</v>
      </c>
      <c r="H16" s="12">
        <f>H13-G13</f>
        <v>-9015463.655919999</v>
      </c>
      <c r="I16" s="12">
        <f>I13-H13</f>
        <v>-9395541.242620796</v>
      </c>
      <c r="J16" s="20"/>
      <c r="K16" s="20"/>
      <c r="L16" s="21"/>
      <c r="M16" s="2"/>
      <c r="N16" s="13"/>
      <c r="O16" s="14"/>
      <c r="P16" s="14"/>
      <c r="Q16" s="14"/>
      <c r="R16" s="14"/>
    </row>
    <row r="17" spans="1:14" ht="11.25" customHeight="1">
      <c r="A17" s="22" t="s">
        <v>292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3"/>
      <c r="N17" s="23"/>
    </row>
    <row r="18" spans="1:14" ht="12.75" customHeight="1">
      <c r="A18" s="22" t="s">
        <v>293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3" customFormat="1" ht="13.5">
      <c r="A19" s="293" t="s">
        <v>83</v>
      </c>
      <c r="B19" s="294"/>
      <c r="C19" s="294"/>
      <c r="D19" s="294"/>
      <c r="E19" s="294"/>
      <c r="F19" s="294"/>
      <c r="G19" s="294"/>
      <c r="H19" s="294"/>
      <c r="I19" s="295"/>
      <c r="J19" s="23"/>
      <c r="K19" s="23"/>
      <c r="L19" s="23"/>
      <c r="M19" s="23"/>
      <c r="N19" s="23"/>
    </row>
    <row r="20" spans="1:14" s="3" customFormat="1" ht="13.5">
      <c r="A20" s="25" t="s">
        <v>82</v>
      </c>
      <c r="B20" s="26"/>
      <c r="C20" s="27"/>
      <c r="D20" s="10">
        <v>2015</v>
      </c>
      <c r="E20" s="28">
        <v>2016</v>
      </c>
      <c r="F20" s="28">
        <v>2017</v>
      </c>
      <c r="G20" s="28">
        <v>2018</v>
      </c>
      <c r="H20" s="28">
        <v>2019</v>
      </c>
      <c r="I20" s="28">
        <v>2020</v>
      </c>
      <c r="J20" s="23"/>
      <c r="K20" s="23"/>
      <c r="L20" s="23"/>
      <c r="M20" s="23"/>
      <c r="N20" s="23"/>
    </row>
    <row r="21" spans="1:14" s="3" customFormat="1" ht="13.5">
      <c r="A21" s="281" t="s">
        <v>84</v>
      </c>
      <c r="B21" s="282"/>
      <c r="C21" s="283"/>
      <c r="D21" s="29">
        <v>5</v>
      </c>
      <c r="E21" s="29">
        <v>8</v>
      </c>
      <c r="F21" s="29">
        <v>4</v>
      </c>
      <c r="G21" s="29">
        <v>4</v>
      </c>
      <c r="H21" s="29">
        <v>4</v>
      </c>
      <c r="I21" s="29">
        <v>4</v>
      </c>
      <c r="J21" s="23"/>
      <c r="K21" s="23"/>
      <c r="L21" s="23"/>
      <c r="M21" s="23"/>
      <c r="N21" s="23"/>
    </row>
    <row r="22" spans="1:14" s="3" customFormat="1" ht="13.5">
      <c r="A22" s="22" t="s">
        <v>115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3" customFormat="1" ht="13.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9.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3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5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</row>
    <row r="27" spans="1:16" ht="13.5">
      <c r="A27" s="30" t="s">
        <v>74</v>
      </c>
      <c r="B27" s="31"/>
      <c r="C27" s="3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"/>
      <c r="P27" s="2"/>
    </row>
    <row r="28" spans="1:16" ht="5.25" customHeight="1">
      <c r="A28" s="23"/>
      <c r="B28" s="23"/>
      <c r="C28" s="23"/>
      <c r="D28" s="23"/>
      <c r="E28" s="23"/>
      <c r="F28" s="32"/>
      <c r="G28" s="23"/>
      <c r="H28" s="23"/>
      <c r="I28" s="23"/>
      <c r="J28" s="23"/>
      <c r="K28" s="23"/>
      <c r="L28" s="23"/>
      <c r="M28" s="23"/>
      <c r="N28" s="23"/>
      <c r="O28" s="2"/>
      <c r="P28" s="2"/>
    </row>
    <row r="29" spans="1:43" ht="15">
      <c r="A29" s="33" t="s">
        <v>65</v>
      </c>
      <c r="B29" s="34"/>
      <c r="C29" s="34"/>
      <c r="D29" s="34"/>
      <c r="E29" s="34"/>
      <c r="F29" s="34"/>
      <c r="G29" s="34"/>
      <c r="H29" s="35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5">
      <c r="A30" s="36"/>
      <c r="B30" s="28">
        <v>2015</v>
      </c>
      <c r="C30" s="28">
        <v>2016</v>
      </c>
      <c r="D30" s="28">
        <f>'Base de Calculo'!F30</f>
        <v>2017</v>
      </c>
      <c r="E30" s="28">
        <f>'Base de Calculo'!H30</f>
        <v>2018</v>
      </c>
      <c r="F30" s="28">
        <f>'Base de Calculo'!J30</f>
        <v>2019</v>
      </c>
      <c r="G30" s="28">
        <f>'Base de Calculo'!L30</f>
        <v>2020</v>
      </c>
      <c r="H30" s="28">
        <f>'Base de Calculo'!N30</f>
        <v>2021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5">
      <c r="A31" s="36" t="s">
        <v>67</v>
      </c>
      <c r="B31" s="37">
        <v>154090043.47</v>
      </c>
      <c r="C31" s="37">
        <v>180165260.84</v>
      </c>
      <c r="D31" s="37">
        <f>'Base de Calculo'!F31</f>
        <v>167271258.27</v>
      </c>
      <c r="E31" s="37">
        <f>'Base de Calculo'!H31</f>
        <v>198825846.12</v>
      </c>
      <c r="F31" s="37">
        <f>'Base de Calculo'!J31</f>
        <v>206778879.9648</v>
      </c>
      <c r="G31" s="37">
        <f>'Base de Calculo'!L31</f>
        <v>215050035.163392</v>
      </c>
      <c r="H31" s="37">
        <f>'Base de Calculo'!N31</f>
        <v>223652036.5699277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">
      <c r="A32" s="38" t="s">
        <v>87</v>
      </c>
      <c r="B32" s="39">
        <v>133705791.84</v>
      </c>
      <c r="C32" s="39">
        <v>157469373.05</v>
      </c>
      <c r="D32" s="39">
        <f>'Base de Calculo'!F32</f>
        <v>157630288.36</v>
      </c>
      <c r="E32" s="39">
        <f>'Base de Calculo'!H32</f>
        <v>183178719.08</v>
      </c>
      <c r="F32" s="39">
        <f>'Base de Calculo'!J32</f>
        <v>190505867.84320003</v>
      </c>
      <c r="G32" s="39">
        <f>'Base de Calculo'!L32</f>
        <v>198126102.55692804</v>
      </c>
      <c r="H32" s="39">
        <f>'Base de Calculo'!N32</f>
        <v>206051146.65920517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5">
      <c r="A33" s="40"/>
      <c r="B33" s="41"/>
      <c r="C33" s="41"/>
      <c r="D33" s="41"/>
      <c r="E33" s="41"/>
      <c r="F33" s="41"/>
      <c r="G33" s="41"/>
      <c r="H33" s="42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5">
      <c r="A34" s="43"/>
      <c r="B34" s="44"/>
      <c r="C34" s="44"/>
      <c r="D34" s="44"/>
      <c r="E34" s="44"/>
      <c r="F34" s="44"/>
      <c r="G34" s="44"/>
      <c r="H34" s="4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5">
      <c r="A35" s="33" t="s">
        <v>66</v>
      </c>
      <c r="B35" s="45"/>
      <c r="C35" s="45"/>
      <c r="D35" s="45"/>
      <c r="E35" s="45"/>
      <c r="F35" s="45"/>
      <c r="G35" s="45"/>
      <c r="H35" s="46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>
      <c r="A36" s="47"/>
      <c r="B36" s="48">
        <v>2015</v>
      </c>
      <c r="C36" s="48">
        <v>2016</v>
      </c>
      <c r="D36" s="48">
        <f>'Base de Calculo'!F36</f>
        <v>2017</v>
      </c>
      <c r="E36" s="48">
        <f>'Base de Calculo'!H36</f>
        <v>2018</v>
      </c>
      <c r="F36" s="48">
        <f>'Base de Calculo'!J36</f>
        <v>2019</v>
      </c>
      <c r="G36" s="48">
        <f>'Base de Calculo'!L36</f>
        <v>2020</v>
      </c>
      <c r="H36" s="48">
        <f>'Base de Calculo'!N36</f>
        <v>2021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5">
      <c r="A37" s="36" t="s">
        <v>68</v>
      </c>
      <c r="B37" s="37">
        <v>141473651.52</v>
      </c>
      <c r="C37" s="37">
        <v>161304477.41</v>
      </c>
      <c r="D37" s="37">
        <f>'Base de Calculo'!D49</f>
        <v>164652662.4</v>
      </c>
      <c r="E37" s="37">
        <f>'Base de Calculo'!H37</f>
        <v>198825846.12</v>
      </c>
      <c r="F37" s="37">
        <f>'Base de Calculo'!J37</f>
        <v>206778879.9648</v>
      </c>
      <c r="G37" s="37">
        <f>'Base de Calculo'!L37</f>
        <v>215050035.163392</v>
      </c>
      <c r="H37" s="37">
        <f>'Base de Calculo'!N37</f>
        <v>223652036.5699277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">
      <c r="A38" s="36" t="s">
        <v>88</v>
      </c>
      <c r="B38" s="37">
        <v>139503911.59</v>
      </c>
      <c r="C38" s="37">
        <v>158865192.01</v>
      </c>
      <c r="D38" s="37">
        <f>'Base de Calculo'!D55</f>
        <v>161887682.17000002</v>
      </c>
      <c r="E38" s="37">
        <f>'Base de Calculo'!H38</f>
        <v>195675846.12</v>
      </c>
      <c r="F38" s="37">
        <f>'Base de Calculo'!J38</f>
        <v>203502879.9648</v>
      </c>
      <c r="G38" s="37">
        <f>'Base de Calculo'!L38</f>
        <v>211642995.163392</v>
      </c>
      <c r="H38" s="37">
        <f>'Base de Calculo'!N38</f>
        <v>220108714.9699277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">
      <c r="A39" s="36"/>
      <c r="B39" s="49"/>
      <c r="C39" s="49"/>
      <c r="D39" s="49"/>
      <c r="E39" s="49"/>
      <c r="F39" s="49"/>
      <c r="G39" s="49"/>
      <c r="H39" s="49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5">
      <c r="A40" s="22"/>
      <c r="B40" s="23"/>
      <c r="C40" s="23"/>
      <c r="D40" s="23"/>
      <c r="E40" s="23"/>
      <c r="F40" s="23"/>
      <c r="G40" s="2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2:16" ht="13.5">
      <c r="B41" s="50"/>
      <c r="C41" s="50"/>
      <c r="D41" s="50"/>
      <c r="E41" s="50"/>
      <c r="F41" s="50"/>
      <c r="G41" s="50"/>
      <c r="H41" s="50"/>
      <c r="I41" s="51"/>
      <c r="J41" s="51"/>
      <c r="K41" s="51"/>
      <c r="L41" s="51"/>
      <c r="M41" s="51"/>
      <c r="N41" s="51"/>
      <c r="P41" s="2"/>
    </row>
    <row r="42" spans="16:49" s="3" customFormat="1" ht="15">
      <c r="P42" s="2"/>
      <c r="AR42" s="4"/>
      <c r="AS42" s="4"/>
      <c r="AT42" s="4"/>
      <c r="AU42" s="4"/>
      <c r="AV42" s="4"/>
      <c r="AW42" s="4"/>
    </row>
    <row r="43" spans="16:49" s="3" customFormat="1" ht="15">
      <c r="P43" s="2"/>
      <c r="AR43" s="4"/>
      <c r="AS43" s="4"/>
      <c r="AT43" s="4"/>
      <c r="AU43" s="4"/>
      <c r="AV43" s="4"/>
      <c r="AW43" s="4"/>
    </row>
    <row r="44" spans="16:49" s="3" customFormat="1" ht="15">
      <c r="P44" s="2"/>
      <c r="AR44" s="4"/>
      <c r="AS44" s="4"/>
      <c r="AT44" s="4"/>
      <c r="AU44" s="4"/>
      <c r="AV44" s="4"/>
      <c r="AW44" s="4"/>
    </row>
    <row r="45" spans="16:49" s="3" customFormat="1" ht="15">
      <c r="P45" s="2"/>
      <c r="AR45" s="4"/>
      <c r="AS45" s="4"/>
      <c r="AT45" s="4"/>
      <c r="AU45" s="4"/>
      <c r="AV45" s="4"/>
      <c r="AW45" s="4"/>
    </row>
    <row r="46" spans="16:49" s="3" customFormat="1" ht="15">
      <c r="P46" s="2"/>
      <c r="AR46" s="4"/>
      <c r="AS46" s="4"/>
      <c r="AT46" s="4"/>
      <c r="AU46" s="4"/>
      <c r="AV46" s="4"/>
      <c r="AW46" s="4"/>
    </row>
    <row r="47" spans="16:49" s="3" customFormat="1" ht="15">
      <c r="P47" s="2"/>
      <c r="AR47" s="4"/>
      <c r="AS47" s="4"/>
      <c r="AT47" s="4"/>
      <c r="AU47" s="4"/>
      <c r="AV47" s="4"/>
      <c r="AW47" s="4"/>
    </row>
    <row r="48" spans="16:49" s="3" customFormat="1" ht="15">
      <c r="P48" s="2"/>
      <c r="AR48" s="4"/>
      <c r="AS48" s="4"/>
      <c r="AT48" s="4"/>
      <c r="AU48" s="4"/>
      <c r="AV48" s="4"/>
      <c r="AW48" s="4"/>
    </row>
    <row r="49" spans="16:49" s="3" customFormat="1" ht="15">
      <c r="P49" s="2"/>
      <c r="AR49" s="4"/>
      <c r="AS49" s="4"/>
      <c r="AT49" s="4"/>
      <c r="AU49" s="4"/>
      <c r="AV49" s="4"/>
      <c r="AW49" s="4"/>
    </row>
    <row r="50" spans="16:49" s="3" customFormat="1" ht="15">
      <c r="P50" s="2"/>
      <c r="AR50" s="4"/>
      <c r="AS50" s="4"/>
      <c r="AT50" s="4"/>
      <c r="AU50" s="4"/>
      <c r="AV50" s="4"/>
      <c r="AW50" s="4"/>
    </row>
    <row r="51" spans="16:49" s="3" customFormat="1" ht="15">
      <c r="P51" s="2"/>
      <c r="AR51" s="4"/>
      <c r="AS51" s="4"/>
      <c r="AT51" s="4"/>
      <c r="AU51" s="4"/>
      <c r="AV51" s="4"/>
      <c r="AW51" s="4"/>
    </row>
    <row r="52" spans="16:49" s="3" customFormat="1" ht="15">
      <c r="P52" s="2"/>
      <c r="AR52" s="4"/>
      <c r="AS52" s="4"/>
      <c r="AT52" s="4"/>
      <c r="AU52" s="4"/>
      <c r="AV52" s="4"/>
      <c r="AW52" s="4"/>
    </row>
    <row r="53" spans="16:49" s="3" customFormat="1" ht="15">
      <c r="P53" s="2"/>
      <c r="AR53" s="4"/>
      <c r="AS53" s="4"/>
      <c r="AT53" s="4"/>
      <c r="AU53" s="4"/>
      <c r="AV53" s="4"/>
      <c r="AW53" s="4"/>
    </row>
    <row r="54" spans="16:49" s="3" customFormat="1" ht="15">
      <c r="P54" s="2"/>
      <c r="AR54" s="4"/>
      <c r="AS54" s="4"/>
      <c r="AT54" s="4"/>
      <c r="AU54" s="4"/>
      <c r="AV54" s="4"/>
      <c r="AW54" s="4"/>
    </row>
    <row r="55" spans="16:49" s="3" customFormat="1" ht="15">
      <c r="P55" s="2"/>
      <c r="AR55" s="4"/>
      <c r="AS55" s="4"/>
      <c r="AT55" s="4"/>
      <c r="AU55" s="4"/>
      <c r="AV55" s="4"/>
      <c r="AW55" s="4"/>
    </row>
    <row r="56" spans="16:49" s="3" customFormat="1" ht="15">
      <c r="P56" s="2"/>
      <c r="AR56" s="4"/>
      <c r="AS56" s="4"/>
      <c r="AT56" s="4"/>
      <c r="AU56" s="4"/>
      <c r="AV56" s="4"/>
      <c r="AW56" s="4"/>
    </row>
  </sheetData>
  <sheetProtection/>
  <mergeCells count="13">
    <mergeCell ref="A8:C8"/>
    <mergeCell ref="A9:C9"/>
    <mergeCell ref="A3:I3"/>
    <mergeCell ref="A5:C5"/>
    <mergeCell ref="A6:C6"/>
    <mergeCell ref="A7:C7"/>
    <mergeCell ref="A21:C21"/>
    <mergeCell ref="A10:C10"/>
    <mergeCell ref="A11:C11"/>
    <mergeCell ref="A12:C12"/>
    <mergeCell ref="A13:C13"/>
    <mergeCell ref="A16:C16"/>
    <mergeCell ref="A19:I1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4"/>
  <rowBreaks count="4" manualBreakCount="4">
    <brk id="24" max="255" man="1"/>
    <brk id="72" max="255" man="1"/>
    <brk id="104" max="255" man="1"/>
    <brk id="139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showGridLines="0" zoomScaleSheetLayoutView="100" workbookViewId="0" topLeftCell="A1">
      <selection activeCell="A20" sqref="A20"/>
    </sheetView>
  </sheetViews>
  <sheetFormatPr defaultColWidth="9.140625" defaultRowHeight="12.75"/>
  <cols>
    <col min="1" max="1" width="48.28125" style="3" customWidth="1"/>
    <col min="2" max="2" width="27.140625" style="3" customWidth="1"/>
    <col min="3" max="3" width="5.7109375" style="3" customWidth="1"/>
    <col min="4" max="4" width="24.8515625" style="3" customWidth="1"/>
    <col min="5" max="5" width="13.421875" style="3" customWidth="1"/>
    <col min="6" max="6" width="12.8515625" style="3" customWidth="1"/>
    <col min="7" max="7" width="13.00390625" style="3" customWidth="1"/>
    <col min="8" max="8" width="13.140625" style="3" customWidth="1"/>
    <col min="9" max="9" width="12.57421875" style="3" customWidth="1"/>
    <col min="10" max="10" width="13.140625" style="3" customWidth="1"/>
    <col min="11" max="13" width="13.7109375" style="3" customWidth="1"/>
    <col min="14" max="14" width="13.421875" style="3" customWidth="1"/>
    <col min="15" max="16384" width="9.140625" style="3" customWidth="1"/>
  </cols>
  <sheetData>
    <row r="1" spans="1:16" ht="13.5">
      <c r="A1" s="311" t="s">
        <v>0</v>
      </c>
      <c r="B1" s="311"/>
      <c r="C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3.5">
      <c r="A2" s="311" t="s">
        <v>143</v>
      </c>
      <c r="B2" s="311"/>
      <c r="C2" s="51"/>
      <c r="J2" s="51"/>
      <c r="K2" s="51"/>
      <c r="L2" s="51"/>
      <c r="M2" s="51"/>
      <c r="N2" s="51"/>
      <c r="O2" s="51"/>
      <c r="P2" s="51"/>
    </row>
    <row r="3" spans="1:16" ht="13.5">
      <c r="A3" s="311" t="s">
        <v>205</v>
      </c>
      <c r="B3" s="331"/>
      <c r="C3" s="51"/>
      <c r="D3" s="191" t="s">
        <v>107</v>
      </c>
      <c r="E3" s="192">
        <v>2014</v>
      </c>
      <c r="F3" s="192">
        <v>2015</v>
      </c>
      <c r="G3" s="192">
        <v>2016</v>
      </c>
      <c r="H3" s="192">
        <v>2017</v>
      </c>
      <c r="I3" s="192">
        <v>2018</v>
      </c>
      <c r="K3" s="51"/>
      <c r="L3" s="51"/>
      <c r="M3" s="51"/>
      <c r="N3" s="51"/>
      <c r="O3" s="51"/>
      <c r="P3" s="51"/>
    </row>
    <row r="4" spans="1:16" ht="13.5">
      <c r="A4" s="51"/>
      <c r="B4" s="51"/>
      <c r="C4" s="51"/>
      <c r="D4" s="193" t="s">
        <v>103</v>
      </c>
      <c r="E4" s="194">
        <v>18613351.46</v>
      </c>
      <c r="F4" s="194">
        <v>22148731.2</v>
      </c>
      <c r="G4" s="194">
        <v>23706845.33</v>
      </c>
      <c r="H4" s="194">
        <v>24857124.96</v>
      </c>
      <c r="I4" s="194">
        <v>38714658</v>
      </c>
      <c r="J4" s="51"/>
      <c r="K4" s="51"/>
      <c r="L4" s="51"/>
      <c r="M4" s="51"/>
      <c r="N4" s="51"/>
      <c r="O4" s="51"/>
      <c r="P4" s="51"/>
    </row>
    <row r="5" spans="1:16" ht="13.5">
      <c r="A5" s="281" t="s">
        <v>265</v>
      </c>
      <c r="B5" s="283"/>
      <c r="C5" s="51"/>
      <c r="D5" s="193" t="s">
        <v>104</v>
      </c>
      <c r="E5" s="194">
        <v>22438998.72</v>
      </c>
      <c r="F5" s="194">
        <v>23497301.42</v>
      </c>
      <c r="G5" s="194">
        <v>28932198.22</v>
      </c>
      <c r="H5" s="194">
        <v>30329759.7</v>
      </c>
      <c r="I5" s="194">
        <v>31100000</v>
      </c>
      <c r="J5" s="51"/>
      <c r="K5" s="51"/>
      <c r="L5" s="51"/>
      <c r="M5" s="51"/>
      <c r="N5" s="51"/>
      <c r="O5" s="51"/>
      <c r="P5" s="51"/>
    </row>
    <row r="6" spans="1:16" ht="13.5">
      <c r="A6" s="51"/>
      <c r="B6" s="195"/>
      <c r="C6" s="51"/>
      <c r="D6" s="193" t="s">
        <v>150</v>
      </c>
      <c r="E6" s="194">
        <v>3430953.83</v>
      </c>
      <c r="F6" s="194">
        <v>4089183.17</v>
      </c>
      <c r="G6" s="194">
        <v>4434305.65</v>
      </c>
      <c r="H6" s="194">
        <v>4423781.33</v>
      </c>
      <c r="I6" s="194">
        <v>4990000</v>
      </c>
      <c r="J6" s="51"/>
      <c r="K6" s="51"/>
      <c r="L6" s="51"/>
      <c r="M6" s="51"/>
      <c r="N6" s="51"/>
      <c r="O6" s="51"/>
      <c r="P6" s="51"/>
    </row>
    <row r="7" spans="1:16" ht="13.5">
      <c r="A7" s="365" t="s">
        <v>193</v>
      </c>
      <c r="B7" s="196" t="s">
        <v>149</v>
      </c>
      <c r="C7" s="51"/>
      <c r="D7" s="193" t="s">
        <v>105</v>
      </c>
      <c r="E7" s="194">
        <v>34210219.22</v>
      </c>
      <c r="F7" s="226">
        <v>35904516.09</v>
      </c>
      <c r="G7" s="226">
        <v>32958313.3</v>
      </c>
      <c r="H7" s="226">
        <v>32187564.08</v>
      </c>
      <c r="I7" s="194">
        <v>33220829</v>
      </c>
      <c r="J7" s="51"/>
      <c r="K7" s="51"/>
      <c r="L7" s="51"/>
      <c r="M7" s="51"/>
      <c r="N7" s="51"/>
      <c r="O7" s="51"/>
      <c r="P7" s="51"/>
    </row>
    <row r="8" spans="1:16" ht="13.5">
      <c r="A8" s="366"/>
      <c r="B8" s="197">
        <v>2019</v>
      </c>
      <c r="C8" s="51"/>
      <c r="D8" s="193" t="s">
        <v>106</v>
      </c>
      <c r="E8" s="194">
        <v>2914516.26</v>
      </c>
      <c r="F8" s="226">
        <v>3436207.18</v>
      </c>
      <c r="G8" s="226">
        <v>5179933.99</v>
      </c>
      <c r="H8" s="226">
        <v>3416193.35</v>
      </c>
      <c r="I8" s="194">
        <v>7335000</v>
      </c>
      <c r="J8" s="51"/>
      <c r="K8" s="51"/>
      <c r="L8" s="51"/>
      <c r="M8" s="51"/>
      <c r="N8" s="51"/>
      <c r="O8" s="51"/>
      <c r="P8" s="51"/>
    </row>
    <row r="9" spans="1:16" ht="13.5">
      <c r="A9" s="127" t="s">
        <v>61</v>
      </c>
      <c r="B9" s="198">
        <f>I18</f>
        <v>8117838.652500002</v>
      </c>
      <c r="C9" s="51"/>
      <c r="D9" s="193" t="s">
        <v>151</v>
      </c>
      <c r="E9" s="194">
        <v>2451092.9</v>
      </c>
      <c r="F9" s="194">
        <v>3624095.07</v>
      </c>
      <c r="G9" s="194">
        <v>6957977.75</v>
      </c>
      <c r="H9" s="194">
        <v>5756084.84</v>
      </c>
      <c r="I9" s="194">
        <v>1170000</v>
      </c>
      <c r="K9" s="51"/>
      <c r="L9" s="51"/>
      <c r="M9" s="51"/>
      <c r="N9" s="51"/>
      <c r="O9" s="51"/>
      <c r="P9" s="51"/>
    </row>
    <row r="10" spans="1:16" ht="13.5">
      <c r="A10" s="127" t="s">
        <v>144</v>
      </c>
      <c r="B10" s="198">
        <v>0</v>
      </c>
      <c r="C10" s="51"/>
      <c r="D10" s="51"/>
      <c r="E10" s="51"/>
      <c r="F10" s="51"/>
      <c r="G10" s="51"/>
      <c r="H10" s="51"/>
      <c r="I10" s="51"/>
      <c r="K10" s="51"/>
      <c r="L10" s="51"/>
      <c r="M10" s="51"/>
      <c r="N10" s="51"/>
      <c r="O10" s="51"/>
      <c r="P10" s="51"/>
    </row>
    <row r="11" spans="1:16" ht="13.5">
      <c r="A11" s="127" t="s">
        <v>145</v>
      </c>
      <c r="B11" s="198">
        <f>J18</f>
        <v>682557.0485000001</v>
      </c>
      <c r="C11" s="51"/>
      <c r="D11" s="191" t="s">
        <v>107</v>
      </c>
      <c r="E11" s="192" t="s">
        <v>235</v>
      </c>
      <c r="F11" s="192" t="s">
        <v>266</v>
      </c>
      <c r="G11" s="192" t="s">
        <v>247</v>
      </c>
      <c r="H11" s="192" t="s">
        <v>267</v>
      </c>
      <c r="I11" s="192" t="s">
        <v>108</v>
      </c>
      <c r="J11" s="192" t="s">
        <v>109</v>
      </c>
      <c r="O11" s="51"/>
      <c r="P11" s="51"/>
    </row>
    <row r="12" spans="1:16" ht="13.5">
      <c r="A12" s="127" t="s">
        <v>62</v>
      </c>
      <c r="B12" s="199">
        <f>B9-B10-B11</f>
        <v>7435281.604000001</v>
      </c>
      <c r="C12" s="51"/>
      <c r="D12" s="193" t="s">
        <v>103</v>
      </c>
      <c r="E12" s="194">
        <f aca="true" t="shared" si="0" ref="E12:H13">F4-E4</f>
        <v>3535379.7399999984</v>
      </c>
      <c r="F12" s="194">
        <f t="shared" si="0"/>
        <v>1558114.129999999</v>
      </c>
      <c r="G12" s="194">
        <f t="shared" si="0"/>
        <v>1150279.6300000027</v>
      </c>
      <c r="H12" s="194">
        <f t="shared" si="0"/>
        <v>13857533.04</v>
      </c>
      <c r="I12" s="194">
        <f aca="true" t="shared" si="1" ref="I12:I17">AVERAGE(E12:H12)</f>
        <v>5025326.635</v>
      </c>
      <c r="J12" s="73"/>
      <c r="O12" s="51"/>
      <c r="P12" s="51"/>
    </row>
    <row r="13" spans="1:16" ht="13.5">
      <c r="A13" s="127" t="s">
        <v>63</v>
      </c>
      <c r="B13" s="199">
        <f>-H25</f>
        <v>0</v>
      </c>
      <c r="C13" s="51"/>
      <c r="D13" s="193" t="s">
        <v>104</v>
      </c>
      <c r="E13" s="194">
        <f t="shared" si="0"/>
        <v>1058302.700000003</v>
      </c>
      <c r="F13" s="194">
        <f t="shared" si="0"/>
        <v>5434896.799999997</v>
      </c>
      <c r="G13" s="194">
        <f t="shared" si="0"/>
        <v>1397561.4800000004</v>
      </c>
      <c r="H13" s="194">
        <f t="shared" si="0"/>
        <v>770240.3000000007</v>
      </c>
      <c r="I13" s="194">
        <f t="shared" si="1"/>
        <v>2165250.3200000003</v>
      </c>
      <c r="J13" s="200">
        <f>I13*20%</f>
        <v>433050.0640000001</v>
      </c>
      <c r="O13" s="51"/>
      <c r="P13" s="51"/>
    </row>
    <row r="14" spans="1:16" ht="13.5">
      <c r="A14" s="90" t="s">
        <v>64</v>
      </c>
      <c r="B14" s="201">
        <f>B13+B12</f>
        <v>7435281.604000001</v>
      </c>
      <c r="C14" s="51"/>
      <c r="D14" s="193" t="s">
        <v>150</v>
      </c>
      <c r="E14" s="194">
        <f>F6-E6</f>
        <v>658229.3399999999</v>
      </c>
      <c r="F14" s="194">
        <f>G6-F6</f>
        <v>345122.48000000045</v>
      </c>
      <c r="G14" s="194">
        <f>H6-G6</f>
        <v>-10524.320000000298</v>
      </c>
      <c r="H14" s="194">
        <f>I6-H6</f>
        <v>566218.6699999999</v>
      </c>
      <c r="I14" s="194">
        <f t="shared" si="1"/>
        <v>389761.5425</v>
      </c>
      <c r="J14" s="200">
        <f>I14*20%</f>
        <v>77952.3085</v>
      </c>
      <c r="O14" s="51"/>
      <c r="P14" s="51"/>
    </row>
    <row r="15" spans="1:16" ht="13.5">
      <c r="A15" s="127" t="s">
        <v>146</v>
      </c>
      <c r="B15" s="199">
        <f>SUM(B16:B17)</f>
        <v>62084.9082</v>
      </c>
      <c r="C15" s="51"/>
      <c r="D15" s="193" t="s">
        <v>105</v>
      </c>
      <c r="E15" s="194">
        <f>F7-E7</f>
        <v>1694296.8700000048</v>
      </c>
      <c r="F15" s="194">
        <f aca="true" t="shared" si="2" ref="F15:G17">G7-F7</f>
        <v>-2946202.790000003</v>
      </c>
      <c r="G15" s="194">
        <f t="shared" si="2"/>
        <v>-770749.2200000025</v>
      </c>
      <c r="H15" s="194">
        <f>I7-H7</f>
        <v>1033264.9200000018</v>
      </c>
      <c r="I15" s="194">
        <f t="shared" si="1"/>
        <v>-247347.5549999997</v>
      </c>
      <c r="J15" s="200">
        <f>I15*20%</f>
        <v>-49469.51099999994</v>
      </c>
      <c r="O15" s="51"/>
      <c r="P15" s="51"/>
    </row>
    <row r="16" spans="1:16" ht="13.5">
      <c r="A16" s="127" t="s">
        <v>147</v>
      </c>
      <c r="B16" s="199">
        <f>G37</f>
        <v>62084.9082</v>
      </c>
      <c r="C16" s="51"/>
      <c r="D16" s="193" t="s">
        <v>106</v>
      </c>
      <c r="E16" s="194">
        <f>F8-E8</f>
        <v>521690.9200000004</v>
      </c>
      <c r="F16" s="194">
        <f t="shared" si="2"/>
        <v>1743726.81</v>
      </c>
      <c r="G16" s="194">
        <f t="shared" si="2"/>
        <v>-1763740.6400000001</v>
      </c>
      <c r="H16" s="194">
        <f>I8-H8</f>
        <v>3918806.65</v>
      </c>
      <c r="I16" s="194">
        <f t="shared" si="1"/>
        <v>1105120.935</v>
      </c>
      <c r="J16" s="200">
        <f>I16*20%</f>
        <v>221024.18700000003</v>
      </c>
      <c r="O16" s="51"/>
      <c r="P16" s="51"/>
    </row>
    <row r="17" spans="1:16" ht="13.5">
      <c r="A17" s="127" t="s">
        <v>148</v>
      </c>
      <c r="B17" s="199"/>
      <c r="C17" s="51"/>
      <c r="D17" s="193" t="s">
        <v>151</v>
      </c>
      <c r="E17" s="194">
        <f>F9-E9</f>
        <v>1173002.17</v>
      </c>
      <c r="F17" s="194">
        <f t="shared" si="2"/>
        <v>3333882.68</v>
      </c>
      <c r="G17" s="194">
        <f t="shared" si="2"/>
        <v>-1201892.9100000001</v>
      </c>
      <c r="H17" s="194">
        <f>I9-H9</f>
        <v>-4586084.84</v>
      </c>
      <c r="I17" s="194">
        <f t="shared" si="1"/>
        <v>-320273.2250000001</v>
      </c>
      <c r="J17" s="200"/>
      <c r="O17" s="51"/>
      <c r="P17" s="51"/>
    </row>
    <row r="18" spans="1:16" ht="13.5">
      <c r="A18" s="90" t="s">
        <v>102</v>
      </c>
      <c r="B18" s="201">
        <f>B14-B15</f>
        <v>7373196.695800001</v>
      </c>
      <c r="C18" s="51"/>
      <c r="D18" s="51"/>
      <c r="E18" s="202"/>
      <c r="F18" s="202"/>
      <c r="G18" s="202"/>
      <c r="H18" s="194" t="s">
        <v>38</v>
      </c>
      <c r="I18" s="194">
        <f>SUM(I12:I17)</f>
        <v>8117838.652500002</v>
      </c>
      <c r="J18" s="194">
        <f>SUM(J12:J17)</f>
        <v>682557.0485000001</v>
      </c>
      <c r="O18" s="51"/>
      <c r="P18" s="51"/>
    </row>
    <row r="19" spans="1:16" ht="13.5">
      <c r="A19" s="355" t="s">
        <v>290</v>
      </c>
      <c r="B19" s="376"/>
      <c r="C19" s="51"/>
      <c r="J19" s="51"/>
      <c r="O19" s="51"/>
      <c r="P19" s="51"/>
    </row>
    <row r="20" spans="1:16" ht="13.5">
      <c r="A20" s="51"/>
      <c r="B20" s="51"/>
      <c r="C20" s="51"/>
      <c r="D20" s="249" t="s">
        <v>152</v>
      </c>
      <c r="E20" s="249"/>
      <c r="F20" s="249"/>
      <c r="G20" s="249"/>
      <c r="H20" s="249"/>
      <c r="J20" s="51"/>
      <c r="K20" s="51"/>
      <c r="L20" s="51"/>
      <c r="M20" s="51"/>
      <c r="N20" s="51"/>
      <c r="O20" s="51"/>
      <c r="P20" s="51"/>
    </row>
    <row r="21" spans="1:16" ht="13.5">
      <c r="A21" s="51"/>
      <c r="B21" s="51"/>
      <c r="C21" s="51"/>
      <c r="D21" s="250" t="s">
        <v>111</v>
      </c>
      <c r="E21" s="251">
        <v>2016</v>
      </c>
      <c r="F21" s="251" t="s">
        <v>154</v>
      </c>
      <c r="G21" s="251">
        <v>2017</v>
      </c>
      <c r="H21" s="251" t="s">
        <v>112</v>
      </c>
      <c r="J21" s="51"/>
      <c r="K21" s="51"/>
      <c r="L21" s="51"/>
      <c r="M21" s="51"/>
      <c r="N21" s="51"/>
      <c r="O21" s="51"/>
      <c r="P21" s="51"/>
    </row>
    <row r="22" spans="1:16" ht="13.5">
      <c r="A22" s="51"/>
      <c r="B22" s="51"/>
      <c r="C22" s="51"/>
      <c r="D22" s="379" t="s">
        <v>155</v>
      </c>
      <c r="E22" s="381"/>
      <c r="F22" s="381">
        <v>9</v>
      </c>
      <c r="G22" s="381">
        <f>-E22*F22%+E22</f>
        <v>0</v>
      </c>
      <c r="H22" s="377">
        <f>G22-E22</f>
        <v>0</v>
      </c>
      <c r="J22" s="51"/>
      <c r="K22" s="51"/>
      <c r="L22" s="51"/>
      <c r="M22" s="51"/>
      <c r="N22" s="51"/>
      <c r="O22" s="51"/>
      <c r="P22" s="51"/>
    </row>
    <row r="23" spans="1:16" ht="13.5">
      <c r="A23" s="51"/>
      <c r="B23" s="51"/>
      <c r="C23" s="51"/>
      <c r="D23" s="380"/>
      <c r="E23" s="378"/>
      <c r="F23" s="378"/>
      <c r="G23" s="378"/>
      <c r="H23" s="378"/>
      <c r="J23" s="202"/>
      <c r="K23" s="51"/>
      <c r="L23" s="51"/>
      <c r="M23" s="51"/>
      <c r="N23" s="51"/>
      <c r="O23" s="51"/>
      <c r="P23" s="51"/>
    </row>
    <row r="24" spans="1:16" ht="13.5">
      <c r="A24" s="51"/>
      <c r="B24" s="51"/>
      <c r="C24" s="51"/>
      <c r="D24" s="252" t="s">
        <v>153</v>
      </c>
      <c r="E24" s="253"/>
      <c r="F24" s="253">
        <v>13</v>
      </c>
      <c r="G24" s="254">
        <f>-E24*F24%+E24</f>
        <v>0</v>
      </c>
      <c r="H24" s="255">
        <f>G24-E24</f>
        <v>0</v>
      </c>
      <c r="J24" s="51"/>
      <c r="K24" s="51"/>
      <c r="L24" s="51"/>
      <c r="M24" s="51"/>
      <c r="N24" s="51"/>
      <c r="O24" s="51"/>
      <c r="P24" s="51"/>
    </row>
    <row r="25" spans="1:16" ht="13.5">
      <c r="A25" s="51"/>
      <c r="B25" s="51"/>
      <c r="C25" s="51"/>
      <c r="D25" s="256"/>
      <c r="E25" s="256"/>
      <c r="F25" s="256"/>
      <c r="G25" s="257" t="s">
        <v>113</v>
      </c>
      <c r="H25" s="258">
        <f>H22+H24</f>
        <v>0</v>
      </c>
      <c r="J25" s="51"/>
      <c r="K25" s="51"/>
      <c r="L25" s="51"/>
      <c r="M25" s="51"/>
      <c r="N25" s="51"/>
      <c r="O25" s="51"/>
      <c r="P25" s="51"/>
    </row>
    <row r="26" spans="1:16" ht="13.5">
      <c r="A26" s="51"/>
      <c r="B26" s="51"/>
      <c r="C26" s="51"/>
      <c r="D26" s="256"/>
      <c r="E26" s="256"/>
      <c r="F26" s="256"/>
      <c r="G26" s="259"/>
      <c r="H26" s="260"/>
      <c r="J26" s="51"/>
      <c r="K26" s="51"/>
      <c r="L26" s="51"/>
      <c r="M26" s="51"/>
      <c r="N26" s="51"/>
      <c r="O26" s="51"/>
      <c r="P26" s="51"/>
    </row>
    <row r="27" spans="1:16" ht="13.5">
      <c r="A27" s="51"/>
      <c r="B27" s="51"/>
      <c r="C27" s="51"/>
      <c r="D27" s="249" t="s">
        <v>110</v>
      </c>
      <c r="E27" s="249"/>
      <c r="F27" s="249"/>
      <c r="G27" s="249"/>
      <c r="H27" s="249"/>
      <c r="J27" s="51"/>
      <c r="K27" s="51"/>
      <c r="L27" s="51"/>
      <c r="M27" s="51"/>
      <c r="N27" s="51"/>
      <c r="O27" s="51"/>
      <c r="P27" s="51"/>
    </row>
    <row r="28" spans="1:15" ht="13.5">
      <c r="A28" s="51"/>
      <c r="B28" s="51"/>
      <c r="C28" s="51"/>
      <c r="D28" s="250" t="s">
        <v>111</v>
      </c>
      <c r="E28" s="261">
        <v>43100</v>
      </c>
      <c r="F28" s="251" t="s">
        <v>268</v>
      </c>
      <c r="G28" s="251" t="s">
        <v>222</v>
      </c>
      <c r="H28" s="251" t="s">
        <v>224</v>
      </c>
      <c r="I28" s="191" t="s">
        <v>246</v>
      </c>
      <c r="J28" s="51"/>
      <c r="K28" s="51"/>
      <c r="L28" s="51"/>
      <c r="M28" s="51"/>
      <c r="N28" s="51"/>
      <c r="O28" s="51"/>
    </row>
    <row r="29" spans="1:15" ht="13.5">
      <c r="A29" s="51"/>
      <c r="B29" s="51"/>
      <c r="C29" s="51"/>
      <c r="D29" s="262" t="s">
        <v>221</v>
      </c>
      <c r="E29" s="263">
        <v>4022648.05</v>
      </c>
      <c r="F29" s="264">
        <f>E29*13.33</f>
        <v>53621898.5065</v>
      </c>
      <c r="G29" s="265">
        <v>0.06</v>
      </c>
      <c r="H29" s="264">
        <f>F29*G29</f>
        <v>3217313.91039</v>
      </c>
      <c r="I29" s="203">
        <f>F29+H29</f>
        <v>56839212.416889995</v>
      </c>
      <c r="J29" s="51"/>
      <c r="K29" s="51"/>
      <c r="L29" s="51"/>
      <c r="M29" s="51"/>
      <c r="N29" s="51"/>
      <c r="O29" s="51"/>
    </row>
    <row r="30" spans="1:15" ht="13.5">
      <c r="A30" s="51"/>
      <c r="B30" s="51"/>
      <c r="C30" s="51"/>
      <c r="D30" s="262" t="s">
        <v>223</v>
      </c>
      <c r="E30" s="263"/>
      <c r="F30" s="264">
        <f>E30*12</f>
        <v>0</v>
      </c>
      <c r="G30" s="265">
        <v>0.06</v>
      </c>
      <c r="H30" s="264">
        <f>F30*G30</f>
        <v>0</v>
      </c>
      <c r="I30" s="203">
        <f>F30+H30</f>
        <v>0</v>
      </c>
      <c r="J30" s="51"/>
      <c r="K30" s="51"/>
      <c r="L30" s="51"/>
      <c r="M30" s="51"/>
      <c r="N30" s="51"/>
      <c r="O30" s="51"/>
    </row>
    <row r="31" spans="1:15" ht="13.5">
      <c r="A31" s="51"/>
      <c r="B31" s="51"/>
      <c r="C31" s="51"/>
      <c r="D31" s="256"/>
      <c r="E31" s="266"/>
      <c r="F31" s="267">
        <f>SUM(F29:F30)</f>
        <v>53621898.5065</v>
      </c>
      <c r="G31" s="268" t="s">
        <v>113</v>
      </c>
      <c r="H31" s="269">
        <f>SUM(H29:H30)</f>
        <v>3217313.91039</v>
      </c>
      <c r="I31" s="229">
        <f>I29+I30</f>
        <v>56839212.416889995</v>
      </c>
      <c r="J31" s="51"/>
      <c r="K31" s="51"/>
      <c r="L31" s="51"/>
      <c r="M31" s="51"/>
      <c r="N31" s="51"/>
      <c r="O31" s="51"/>
    </row>
    <row r="32" spans="1:16" ht="13.5">
      <c r="A32" s="51"/>
      <c r="B32" s="51"/>
      <c r="C32" s="51"/>
      <c r="D32" s="256" t="s">
        <v>269</v>
      </c>
      <c r="E32" s="256"/>
      <c r="F32" s="256"/>
      <c r="G32" s="256"/>
      <c r="H32" s="256"/>
      <c r="I32" s="51"/>
      <c r="J32" s="227"/>
      <c r="K32" s="51"/>
      <c r="L32" s="51"/>
      <c r="M32" s="51"/>
      <c r="N32" s="51"/>
      <c r="O32" s="51"/>
      <c r="P32" s="51"/>
    </row>
    <row r="33" spans="1:16" ht="13.5">
      <c r="A33" s="51"/>
      <c r="B33" s="51"/>
      <c r="C33" s="51"/>
      <c r="D33" s="256" t="s">
        <v>231</v>
      </c>
      <c r="E33" s="256"/>
      <c r="F33" s="256"/>
      <c r="G33" s="256"/>
      <c r="H33" s="256"/>
      <c r="I33" s="51"/>
      <c r="J33" s="227"/>
      <c r="K33" s="51"/>
      <c r="L33" s="51"/>
      <c r="M33" s="51"/>
      <c r="N33" s="51"/>
      <c r="O33" s="51"/>
      <c r="P33" s="51"/>
    </row>
    <row r="34" spans="1:15" ht="13.5">
      <c r="A34" s="51"/>
      <c r="B34" s="51"/>
      <c r="C34" s="51"/>
      <c r="D34" s="250" t="s">
        <v>111</v>
      </c>
      <c r="E34" s="270">
        <v>2018</v>
      </c>
      <c r="F34" s="251" t="s">
        <v>222</v>
      </c>
      <c r="G34" s="251" t="s">
        <v>224</v>
      </c>
      <c r="H34" s="251" t="s">
        <v>270</v>
      </c>
      <c r="L34" s="51"/>
      <c r="M34" s="51"/>
      <c r="N34" s="51"/>
      <c r="O34" s="51"/>
    </row>
    <row r="35" spans="1:15" ht="13.5">
      <c r="A35" s="51"/>
      <c r="B35" s="51"/>
      <c r="C35" s="51"/>
      <c r="D35" s="262" t="s">
        <v>221</v>
      </c>
      <c r="E35" s="253">
        <v>1034748.47</v>
      </c>
      <c r="F35" s="265">
        <v>0.06</v>
      </c>
      <c r="G35" s="264">
        <f>E35*F35</f>
        <v>62084.9082</v>
      </c>
      <c r="H35" s="253">
        <f>E35+G35</f>
        <v>1096833.3782</v>
      </c>
      <c r="L35" s="51"/>
      <c r="M35" s="51"/>
      <c r="N35" s="51"/>
      <c r="O35" s="51"/>
    </row>
    <row r="36" spans="1:15" ht="13.5">
      <c r="A36" s="51"/>
      <c r="B36" s="51"/>
      <c r="C36" s="51"/>
      <c r="D36" s="262" t="s">
        <v>223</v>
      </c>
      <c r="E36" s="253">
        <f>I30</f>
        <v>0</v>
      </c>
      <c r="F36" s="265">
        <v>0.06</v>
      </c>
      <c r="G36" s="264">
        <f>E36*F36</f>
        <v>0</v>
      </c>
      <c r="H36" s="253">
        <f>E36+G36</f>
        <v>0</v>
      </c>
      <c r="L36" s="51"/>
      <c r="M36" s="51"/>
      <c r="N36" s="51"/>
      <c r="O36" s="51"/>
    </row>
    <row r="37" spans="1:14" ht="13.5">
      <c r="A37" s="51"/>
      <c r="B37" s="51"/>
      <c r="C37" s="51"/>
      <c r="D37" s="256"/>
      <c r="E37" s="267">
        <f>E35+E36</f>
        <v>1034748.47</v>
      </c>
      <c r="F37" s="268" t="s">
        <v>113</v>
      </c>
      <c r="G37" s="271">
        <f>SUM(G35:G36)</f>
        <v>62084.9082</v>
      </c>
      <c r="H37" s="269">
        <f>SUM(H35:H36)</f>
        <v>1096833.3782</v>
      </c>
      <c r="L37" s="51"/>
      <c r="M37" s="51"/>
      <c r="N37" s="51"/>
    </row>
    <row r="38" spans="1:15" ht="13.5">
      <c r="A38" s="51"/>
      <c r="B38" s="51"/>
      <c r="C38" s="51"/>
      <c r="G38" s="228" t="s">
        <v>225</v>
      </c>
      <c r="M38" s="51"/>
      <c r="N38" s="51"/>
      <c r="O38" s="51"/>
    </row>
    <row r="39" spans="1:15" ht="13.5">
      <c r="A39" s="51"/>
      <c r="B39" s="51"/>
      <c r="M39" s="51"/>
      <c r="N39" s="51"/>
      <c r="O39" s="51"/>
    </row>
    <row r="40" spans="1:15" ht="13.5">
      <c r="A40" s="51"/>
      <c r="B40" s="51"/>
      <c r="M40" s="51"/>
      <c r="N40" s="51"/>
      <c r="O40" s="51"/>
    </row>
    <row r="41" spans="1:15" ht="13.5">
      <c r="A41" s="51"/>
      <c r="B41" s="51"/>
      <c r="M41" s="51"/>
      <c r="N41" s="51"/>
      <c r="O41" s="51"/>
    </row>
  </sheetData>
  <sheetProtection/>
  <mergeCells count="11">
    <mergeCell ref="A2:B2"/>
    <mergeCell ref="A1:B1"/>
    <mergeCell ref="A3:B3"/>
    <mergeCell ref="A19:B19"/>
    <mergeCell ref="A5:B5"/>
    <mergeCell ref="A7:A8"/>
    <mergeCell ref="H22:H23"/>
    <mergeCell ref="D22:D23"/>
    <mergeCell ref="E22:E23"/>
    <mergeCell ref="F22:F23"/>
    <mergeCell ref="G22:G23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7" r:id="rId1"/>
  <colBreaks count="1" manualBreakCount="1">
    <brk id="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820"/>
  <sheetViews>
    <sheetView showGridLines="0" zoomScaleSheetLayoutView="100" zoomScalePageLayoutView="0" workbookViewId="0" topLeftCell="A10">
      <selection activeCell="L43" sqref="L43"/>
    </sheetView>
  </sheetViews>
  <sheetFormatPr defaultColWidth="9.140625" defaultRowHeight="12.75"/>
  <cols>
    <col min="1" max="1" width="19.421875" style="3" customWidth="1"/>
    <col min="2" max="2" width="10.00390625" style="3" customWidth="1"/>
    <col min="3" max="3" width="19.7109375" style="3" customWidth="1"/>
    <col min="4" max="6" width="12.140625" style="3" customWidth="1"/>
    <col min="7" max="7" width="23.57421875" style="3" customWidth="1"/>
    <col min="8" max="8" width="18.8515625" style="3" customWidth="1"/>
    <col min="9" max="9" width="14.28125" style="3" customWidth="1"/>
    <col min="10" max="10" width="13.421875" style="3" customWidth="1"/>
    <col min="11" max="37" width="9.140625" style="3" customWidth="1"/>
    <col min="38" max="16384" width="9.140625" style="4" customWidth="1"/>
  </cols>
  <sheetData>
    <row r="1" spans="1:24" ht="15">
      <c r="A1" s="311" t="s">
        <v>0</v>
      </c>
      <c r="B1" s="311"/>
      <c r="C1" s="311"/>
      <c r="D1" s="311"/>
      <c r="E1" s="311"/>
      <c r="F1" s="311"/>
      <c r="G1" s="31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5">
      <c r="A2" s="311" t="s">
        <v>58</v>
      </c>
      <c r="B2" s="311"/>
      <c r="C2" s="311"/>
      <c r="D2" s="311"/>
      <c r="E2" s="311"/>
      <c r="F2" s="311"/>
      <c r="G2" s="31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5">
      <c r="A3" s="311" t="s">
        <v>205</v>
      </c>
      <c r="B3" s="311"/>
      <c r="C3" s="311"/>
      <c r="D3" s="311"/>
      <c r="E3" s="311"/>
      <c r="F3" s="311"/>
      <c r="G3" s="31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24" ht="8.2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5">
      <c r="A5" s="281" t="s">
        <v>250</v>
      </c>
      <c r="B5" s="282"/>
      <c r="C5" s="282"/>
      <c r="D5" s="282"/>
      <c r="E5" s="282"/>
      <c r="F5" s="282"/>
      <c r="G5" s="283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2:24" ht="13.5" customHeight="1">
      <c r="B6" s="51"/>
      <c r="C6" s="23"/>
      <c r="D6" s="51"/>
      <c r="E6" s="51"/>
      <c r="F6" s="51"/>
      <c r="G6" s="106">
        <v>1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15" customHeight="1">
      <c r="A7" s="394" t="s">
        <v>135</v>
      </c>
      <c r="B7" s="396" t="s">
        <v>136</v>
      </c>
      <c r="C7" s="396" t="s">
        <v>137</v>
      </c>
      <c r="D7" s="293" t="s">
        <v>59</v>
      </c>
      <c r="E7" s="398"/>
      <c r="F7" s="399"/>
      <c r="G7" s="392" t="s">
        <v>60</v>
      </c>
      <c r="H7" s="51"/>
      <c r="I7" s="23"/>
      <c r="J7" s="23"/>
      <c r="K7" s="23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5">
      <c r="A8" s="395"/>
      <c r="B8" s="397"/>
      <c r="C8" s="397"/>
      <c r="D8" s="28">
        <v>2017</v>
      </c>
      <c r="E8" s="28">
        <v>2018</v>
      </c>
      <c r="F8" s="28">
        <v>2019</v>
      </c>
      <c r="G8" s="393"/>
      <c r="H8" s="51"/>
      <c r="I8" s="23"/>
      <c r="J8" s="23"/>
      <c r="K8" s="23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5" customHeight="1">
      <c r="A9" s="384" t="s">
        <v>86</v>
      </c>
      <c r="B9" s="179" t="s">
        <v>138</v>
      </c>
      <c r="C9" s="180" t="s">
        <v>139</v>
      </c>
      <c r="D9" s="181"/>
      <c r="E9" s="181">
        <f>D9+(D9*D$35%)</f>
        <v>0</v>
      </c>
      <c r="F9" s="181">
        <f>E9+(E9*E$35%)</f>
        <v>0</v>
      </c>
      <c r="G9" s="390" t="s">
        <v>230</v>
      </c>
      <c r="H9" s="51"/>
      <c r="I9" s="182"/>
      <c r="J9" s="23"/>
      <c r="K9" s="23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15" customHeight="1">
      <c r="A10" s="388"/>
      <c r="B10" s="179" t="s">
        <v>97</v>
      </c>
      <c r="C10" s="180" t="s">
        <v>140</v>
      </c>
      <c r="D10" s="181">
        <v>2776048.29</v>
      </c>
      <c r="E10" s="181">
        <f aca="true" t="shared" si="0" ref="E10:F16">D10+(D10*D$35%)</f>
        <v>2887090.2216</v>
      </c>
      <c r="F10" s="181">
        <f t="shared" si="0"/>
        <v>3002573.830464</v>
      </c>
      <c r="G10" s="391"/>
      <c r="H10" s="51"/>
      <c r="I10" s="182"/>
      <c r="J10" s="23"/>
      <c r="K10" s="23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5" customHeight="1">
      <c r="A11" s="388"/>
      <c r="B11" s="179" t="s">
        <v>134</v>
      </c>
      <c r="C11" s="180" t="s">
        <v>141</v>
      </c>
      <c r="D11" s="236"/>
      <c r="E11" s="181">
        <f t="shared" si="0"/>
        <v>0</v>
      </c>
      <c r="F11" s="181">
        <f t="shared" si="0"/>
        <v>0</v>
      </c>
      <c r="G11" s="391"/>
      <c r="H11" s="51"/>
      <c r="I11" s="182"/>
      <c r="J11" s="23"/>
      <c r="K11" s="2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5" customHeight="1">
      <c r="A12" s="385"/>
      <c r="B12" s="179" t="s">
        <v>138</v>
      </c>
      <c r="C12" s="180" t="s">
        <v>227</v>
      </c>
      <c r="D12" s="236"/>
      <c r="E12" s="181">
        <f t="shared" si="0"/>
        <v>0</v>
      </c>
      <c r="F12" s="181">
        <f t="shared" si="0"/>
        <v>0</v>
      </c>
      <c r="G12" s="391"/>
      <c r="H12" s="51"/>
      <c r="I12" s="182"/>
      <c r="J12" s="23"/>
      <c r="K12" s="23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5" customHeight="1">
      <c r="A13" s="218" t="s">
        <v>212</v>
      </c>
      <c r="B13" s="179" t="s">
        <v>138</v>
      </c>
      <c r="C13" s="180" t="s">
        <v>227</v>
      </c>
      <c r="D13" s="181"/>
      <c r="E13" s="181">
        <f t="shared" si="0"/>
        <v>0</v>
      </c>
      <c r="F13" s="181">
        <f t="shared" si="0"/>
        <v>0</v>
      </c>
      <c r="G13" s="391"/>
      <c r="H13" s="51"/>
      <c r="I13" s="182"/>
      <c r="J13" s="23"/>
      <c r="K13" s="2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40.5">
      <c r="A14" s="384"/>
      <c r="B14" s="179" t="s">
        <v>97</v>
      </c>
      <c r="C14" s="180" t="s">
        <v>142</v>
      </c>
      <c r="D14" s="181"/>
      <c r="E14" s="181">
        <f t="shared" si="0"/>
        <v>0</v>
      </c>
      <c r="F14" s="181">
        <f t="shared" si="0"/>
        <v>0</v>
      </c>
      <c r="G14" s="391"/>
      <c r="H14" s="51"/>
      <c r="I14" s="182"/>
      <c r="J14" s="23"/>
      <c r="K14" s="23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5">
      <c r="A15" s="385"/>
      <c r="B15" s="179" t="s">
        <v>134</v>
      </c>
      <c r="C15" s="180" t="s">
        <v>141</v>
      </c>
      <c r="D15" s="181"/>
      <c r="E15" s="181">
        <f t="shared" si="0"/>
        <v>0</v>
      </c>
      <c r="F15" s="181">
        <f t="shared" si="0"/>
        <v>0</v>
      </c>
      <c r="G15" s="391"/>
      <c r="H15" s="51"/>
      <c r="I15" s="182"/>
      <c r="J15" s="23"/>
      <c r="K15" s="23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42.75" customHeight="1">
      <c r="A16" s="183" t="s">
        <v>99</v>
      </c>
      <c r="B16" s="179" t="s">
        <v>97</v>
      </c>
      <c r="C16" s="180" t="s">
        <v>142</v>
      </c>
      <c r="D16" s="181"/>
      <c r="E16" s="181">
        <f t="shared" si="0"/>
        <v>0</v>
      </c>
      <c r="F16" s="181">
        <f t="shared" si="0"/>
        <v>0</v>
      </c>
      <c r="G16" s="391"/>
      <c r="H16" s="51"/>
      <c r="I16" s="182"/>
      <c r="J16" s="23"/>
      <c r="K16" s="23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5" customHeight="1">
      <c r="A17" s="400" t="s">
        <v>38</v>
      </c>
      <c r="B17" s="400"/>
      <c r="C17" s="400"/>
      <c r="D17" s="184">
        <f>SUM(D9:D16)</f>
        <v>2776048.29</v>
      </c>
      <c r="E17" s="184">
        <f>SUM(E9:E16)</f>
        <v>2887090.2216</v>
      </c>
      <c r="F17" s="184">
        <f>SUM(F9:F16)</f>
        <v>3002573.830464</v>
      </c>
      <c r="G17" s="185"/>
      <c r="H17" s="51"/>
      <c r="I17" s="182"/>
      <c r="J17" s="23"/>
      <c r="K17" s="23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5">
      <c r="A18" s="389" t="s">
        <v>228</v>
      </c>
      <c r="B18" s="389"/>
      <c r="C18" s="389"/>
      <c r="D18" s="389"/>
      <c r="E18" s="389"/>
      <c r="F18" s="389"/>
      <c r="G18" s="389"/>
      <c r="H18" s="51"/>
      <c r="I18" s="23"/>
      <c r="J18" s="23"/>
      <c r="K18" s="23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5">
      <c r="A19" s="3" t="s">
        <v>291</v>
      </c>
      <c r="B19" s="51"/>
      <c r="C19" s="51"/>
      <c r="D19" s="51"/>
      <c r="E19" s="51"/>
      <c r="F19" s="51"/>
      <c r="G19" s="51"/>
      <c r="H19" s="51"/>
      <c r="I19" s="23"/>
      <c r="J19" s="23"/>
      <c r="K19" s="23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2:24" ht="15">
      <c r="B20" s="51"/>
      <c r="C20" s="51"/>
      <c r="D20" s="51"/>
      <c r="E20" s="51"/>
      <c r="F20" s="51"/>
      <c r="G20" s="51"/>
      <c r="H20" s="51"/>
      <c r="I20" s="23"/>
      <c r="J20" s="23"/>
      <c r="K20" s="23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2:24" ht="1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5">
      <c r="A22" s="386" t="s">
        <v>135</v>
      </c>
      <c r="B22" s="387" t="s">
        <v>136</v>
      </c>
      <c r="C22" s="387" t="s">
        <v>137</v>
      </c>
      <c r="D22" s="382" t="s">
        <v>59</v>
      </c>
      <c r="E22" s="382"/>
      <c r="F22" s="382"/>
      <c r="G22" s="382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5">
      <c r="A23" s="386"/>
      <c r="B23" s="387"/>
      <c r="C23" s="387"/>
      <c r="D23" s="186">
        <v>2011</v>
      </c>
      <c r="E23" s="186">
        <v>2012</v>
      </c>
      <c r="F23" s="186">
        <v>2013</v>
      </c>
      <c r="G23" s="186">
        <v>2014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5">
      <c r="A24" s="384" t="s">
        <v>86</v>
      </c>
      <c r="B24" s="179" t="s">
        <v>138</v>
      </c>
      <c r="C24" s="180" t="s">
        <v>139</v>
      </c>
      <c r="D24" s="187">
        <v>10800</v>
      </c>
      <c r="E24" s="187">
        <v>11444.76</v>
      </c>
      <c r="F24" s="187">
        <v>13161.47</v>
      </c>
      <c r="G24" s="187">
        <f aca="true" t="shared" si="1" ref="G24:G31">F24+(F24*$B$35%)</f>
        <v>14214.3876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5">
      <c r="A25" s="388"/>
      <c r="B25" s="179" t="s">
        <v>97</v>
      </c>
      <c r="C25" s="180" t="s">
        <v>140</v>
      </c>
      <c r="D25" s="187">
        <v>35458.16</v>
      </c>
      <c r="E25" s="187">
        <v>37575.01</v>
      </c>
      <c r="F25" s="187">
        <v>43211.26</v>
      </c>
      <c r="G25" s="187">
        <f t="shared" si="1"/>
        <v>46668.160800000005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5">
      <c r="A26" s="388"/>
      <c r="B26" s="179" t="s">
        <v>134</v>
      </c>
      <c r="C26" s="180" t="s">
        <v>141</v>
      </c>
      <c r="D26" s="187">
        <v>8080</v>
      </c>
      <c r="E26" s="187">
        <v>8562.38</v>
      </c>
      <c r="F26" s="187">
        <v>9846.73</v>
      </c>
      <c r="G26" s="187">
        <f t="shared" si="1"/>
        <v>10634.4684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5">
      <c r="A27" s="385"/>
      <c r="B27" s="179" t="s">
        <v>138</v>
      </c>
      <c r="C27" s="180" t="s">
        <v>229</v>
      </c>
      <c r="D27" s="187">
        <v>1230</v>
      </c>
      <c r="E27" s="187">
        <v>1303.43</v>
      </c>
      <c r="F27" s="187">
        <v>1498.94</v>
      </c>
      <c r="G27" s="187">
        <f t="shared" si="1"/>
        <v>1618.8552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5">
      <c r="A28" s="215" t="s">
        <v>212</v>
      </c>
      <c r="B28" s="216" t="s">
        <v>138</v>
      </c>
      <c r="C28" s="217" t="s">
        <v>229</v>
      </c>
      <c r="D28" s="214">
        <v>3000</v>
      </c>
      <c r="E28" s="214">
        <v>3179.1</v>
      </c>
      <c r="F28" s="214">
        <v>3655.96</v>
      </c>
      <c r="G28" s="214">
        <f t="shared" si="1"/>
        <v>3948.4368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40.5">
      <c r="A29" s="384" t="s">
        <v>98</v>
      </c>
      <c r="B29" s="179" t="s">
        <v>97</v>
      </c>
      <c r="C29" s="180" t="s">
        <v>142</v>
      </c>
      <c r="D29" s="187">
        <v>1000</v>
      </c>
      <c r="E29" s="187">
        <v>1069.7</v>
      </c>
      <c r="F29" s="187">
        <v>1230.15</v>
      </c>
      <c r="G29" s="187">
        <f t="shared" si="1"/>
        <v>1328.5620000000001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5">
      <c r="A30" s="385"/>
      <c r="B30" s="179" t="s">
        <v>134</v>
      </c>
      <c r="C30" s="180" t="s">
        <v>141</v>
      </c>
      <c r="D30" s="187">
        <v>500</v>
      </c>
      <c r="E30" s="187">
        <v>529.85</v>
      </c>
      <c r="F30" s="187">
        <v>609.32</v>
      </c>
      <c r="G30" s="187">
        <f t="shared" si="1"/>
        <v>658.0656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40.5">
      <c r="A31" s="183" t="s">
        <v>99</v>
      </c>
      <c r="B31" s="179" t="s">
        <v>97</v>
      </c>
      <c r="C31" s="180" t="s">
        <v>142</v>
      </c>
      <c r="D31" s="187">
        <v>1500</v>
      </c>
      <c r="E31" s="187">
        <v>1589.55</v>
      </c>
      <c r="F31" s="187">
        <v>1827.98</v>
      </c>
      <c r="G31" s="214">
        <f t="shared" si="1"/>
        <v>1974.2184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5">
      <c r="A32" s="383" t="s">
        <v>38</v>
      </c>
      <c r="B32" s="383"/>
      <c r="C32" s="383"/>
      <c r="D32" s="188">
        <f>SUM(D24:D31)</f>
        <v>61568.16</v>
      </c>
      <c r="E32" s="188">
        <f>SUM(E24:E31)</f>
        <v>65253.78</v>
      </c>
      <c r="F32" s="188">
        <f>SUM(F24:F31)</f>
        <v>75041.81000000001</v>
      </c>
      <c r="G32" s="188">
        <f>SUM(G24:G31)</f>
        <v>81045.15480000002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2:24" ht="15">
      <c r="B33" s="51"/>
      <c r="C33" s="51"/>
      <c r="D33" s="51"/>
      <c r="E33" s="51"/>
      <c r="F33" s="24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5">
      <c r="A34" s="189" t="s">
        <v>100</v>
      </c>
      <c r="B34" s="186">
        <v>2013</v>
      </c>
      <c r="C34" s="186">
        <v>2014</v>
      </c>
      <c r="D34" s="186">
        <v>2015</v>
      </c>
      <c r="E34" s="186">
        <v>2016</v>
      </c>
      <c r="F34" s="186">
        <v>2017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5">
      <c r="A35" s="189" t="s">
        <v>101</v>
      </c>
      <c r="B35" s="190">
        <f>'Base de Calculo'!D45</f>
        <v>8</v>
      </c>
      <c r="C35" s="190">
        <f>'Base de Calculo'!E45</f>
        <v>4</v>
      </c>
      <c r="D35" s="190">
        <f>'Base de Calculo'!F45</f>
        <v>4</v>
      </c>
      <c r="E35" s="190">
        <f>'Base de Calculo'!G45</f>
        <v>4</v>
      </c>
      <c r="F35" s="190">
        <f>'Base de Calculo'!H45</f>
        <v>4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2:24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2:24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2:24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2:24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2:24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2:24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2:24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2:24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2:24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2:24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2:24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2:24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2:24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2:24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2:24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2:24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2:24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2:24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2:24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2:24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2:24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2:24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2:24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2:24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2:24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2:24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2:24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2:24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</row>
    <row r="68" spans="2:24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</row>
    <row r="69" spans="2:24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2:24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</row>
    <row r="71" spans="2:24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</row>
    <row r="72" spans="2:24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</row>
    <row r="73" spans="2:24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</row>
    <row r="74" spans="2:24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</row>
    <row r="75" spans="2:24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</row>
    <row r="76" spans="2:24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</row>
    <row r="77" spans="2:24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</row>
    <row r="78" spans="2:24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</row>
    <row r="79" spans="2:24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</row>
    <row r="80" spans="2:24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</row>
    <row r="81" spans="2:24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</row>
    <row r="82" spans="2:24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</row>
    <row r="83" spans="2:24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</row>
    <row r="84" spans="2:24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</row>
    <row r="85" spans="2:24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2:24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</row>
    <row r="87" spans="2:24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</row>
    <row r="88" spans="2:24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</row>
    <row r="89" spans="2:24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</row>
    <row r="90" spans="2:24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</row>
    <row r="91" spans="2:24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</row>
    <row r="92" spans="2:24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</row>
    <row r="93" spans="2:24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</row>
    <row r="94" spans="2:24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</row>
    <row r="95" spans="2:24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</row>
    <row r="96" spans="2:24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</row>
    <row r="97" spans="2:24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</row>
    <row r="98" spans="2:24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</row>
    <row r="99" spans="2:24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</row>
    <row r="100" spans="2:24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</row>
    <row r="101" spans="2:24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</row>
    <row r="102" spans="2:24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</row>
    <row r="103" spans="2:24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</row>
    <row r="104" spans="2:24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</row>
    <row r="105" spans="2:24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</row>
    <row r="106" spans="2:24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</row>
    <row r="107" spans="2:24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</row>
    <row r="108" spans="2:24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</row>
    <row r="109" spans="2:24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</row>
    <row r="110" spans="2:24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</row>
    <row r="111" spans="2:24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</row>
    <row r="112" spans="2:24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</row>
    <row r="113" spans="2:24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</row>
    <row r="114" spans="2:24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</row>
    <row r="115" spans="2:24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</row>
    <row r="116" spans="2:24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</row>
    <row r="117" spans="2:24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</row>
    <row r="118" spans="2:24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</row>
    <row r="119" spans="2:24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</row>
    <row r="120" spans="2:24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</row>
    <row r="121" spans="2:24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</row>
    <row r="122" spans="2:24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</row>
    <row r="123" spans="2:24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</row>
    <row r="124" spans="2:24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</row>
    <row r="125" spans="2:24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</row>
    <row r="126" spans="2:24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</row>
    <row r="127" spans="2:24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</row>
    <row r="128" spans="2:24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</row>
    <row r="129" spans="2:24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</row>
    <row r="130" spans="2:24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</row>
    <row r="131" spans="2:24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</row>
    <row r="132" spans="2:24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</row>
    <row r="133" spans="2:24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</row>
    <row r="134" spans="2:24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</row>
    <row r="135" spans="2:24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</row>
    <row r="136" spans="2:24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</row>
    <row r="137" spans="2:24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</row>
    <row r="138" spans="2:24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</row>
    <row r="139" spans="2:24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</row>
    <row r="140" spans="2:24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</row>
    <row r="141" spans="2:24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</row>
    <row r="142" spans="2:24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</row>
    <row r="143" spans="2:24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</row>
    <row r="144" spans="2:24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</row>
    <row r="145" spans="2:24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spans="2:24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2:24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2:24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</row>
    <row r="149" spans="2:24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</row>
    <row r="150" spans="2:24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</row>
    <row r="151" spans="2:24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  <row r="152" spans="2:24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</row>
    <row r="153" spans="2:24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</row>
    <row r="154" spans="2:24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</row>
    <row r="155" spans="2:24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2:24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</row>
    <row r="157" spans="2:24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</row>
    <row r="158" spans="2:24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</row>
    <row r="159" spans="2:24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</row>
    <row r="160" spans="2:24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</row>
    <row r="161" spans="2:24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</row>
    <row r="162" spans="2:24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</row>
    <row r="163" spans="2:24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</row>
    <row r="164" spans="2:24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</row>
    <row r="165" spans="2:24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</row>
    <row r="166" spans="2:24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2:24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2:24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2:24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</row>
    <row r="170" spans="2:24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</row>
    <row r="171" spans="2:24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</row>
    <row r="172" spans="2:24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2:24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</row>
    <row r="174" spans="2:24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</row>
    <row r="175" spans="2:24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</row>
    <row r="709" ht="15">
      <c r="I709" s="3" t="s">
        <v>245</v>
      </c>
    </row>
    <row r="797" ht="15">
      <c r="I797" s="3" t="s">
        <v>244</v>
      </c>
    </row>
    <row r="800" ht="15">
      <c r="I800" s="3" t="s">
        <v>245</v>
      </c>
    </row>
    <row r="813" ht="15">
      <c r="I813" s="3" t="s">
        <v>242</v>
      </c>
    </row>
    <row r="820" ht="15">
      <c r="I820" s="3" t="s">
        <v>243</v>
      </c>
    </row>
  </sheetData>
  <sheetProtection/>
  <mergeCells count="21">
    <mergeCell ref="A5:G5"/>
    <mergeCell ref="A1:G1"/>
    <mergeCell ref="A2:G2"/>
    <mergeCell ref="A3:G3"/>
    <mergeCell ref="A9:A12"/>
    <mergeCell ref="A17:C17"/>
    <mergeCell ref="A18:G18"/>
    <mergeCell ref="G9:G16"/>
    <mergeCell ref="A14:A15"/>
    <mergeCell ref="G7:G8"/>
    <mergeCell ref="A7:A8"/>
    <mergeCell ref="B7:B8"/>
    <mergeCell ref="C7:C8"/>
    <mergeCell ref="D7:F7"/>
    <mergeCell ref="D22:G22"/>
    <mergeCell ref="A32:C32"/>
    <mergeCell ref="A29:A30"/>
    <mergeCell ref="A22:A23"/>
    <mergeCell ref="B22:B23"/>
    <mergeCell ref="C22:C23"/>
    <mergeCell ref="A24:A27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rowBreaks count="1" manualBreakCount="1">
    <brk id="20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90" zoomScaleNormal="90" zoomScalePageLayoutView="0" workbookViewId="0" topLeftCell="A1">
      <selection activeCell="A3" sqref="A3:D3"/>
    </sheetView>
  </sheetViews>
  <sheetFormatPr defaultColWidth="9.140625" defaultRowHeight="12.75"/>
  <cols>
    <col min="1" max="1" width="30.7109375" style="167" customWidth="1"/>
    <col min="2" max="2" width="16.7109375" style="167" customWidth="1"/>
    <col min="3" max="3" width="30.7109375" style="167" customWidth="1"/>
    <col min="4" max="4" width="16.7109375" style="167" customWidth="1"/>
    <col min="5" max="16384" width="9.140625" style="167" customWidth="1"/>
  </cols>
  <sheetData>
    <row r="1" spans="1:9" ht="13.5">
      <c r="A1" s="369" t="s">
        <v>69</v>
      </c>
      <c r="B1" s="369"/>
      <c r="C1" s="369"/>
      <c r="D1" s="369"/>
      <c r="E1" s="140"/>
      <c r="F1" s="140"/>
      <c r="G1" s="140"/>
      <c r="H1" s="140"/>
      <c r="I1" s="140"/>
    </row>
    <row r="2" spans="1:9" ht="9.75" customHeight="1">
      <c r="A2" s="140"/>
      <c r="B2" s="140"/>
      <c r="C2" s="140"/>
      <c r="D2" s="140"/>
      <c r="E2" s="140"/>
      <c r="F2" s="140"/>
      <c r="G2" s="140"/>
      <c r="H2" s="140"/>
      <c r="I2" s="140"/>
    </row>
    <row r="3" spans="1:9" ht="13.5">
      <c r="A3" s="369" t="s">
        <v>70</v>
      </c>
      <c r="B3" s="369"/>
      <c r="C3" s="369"/>
      <c r="D3" s="369"/>
      <c r="E3" s="140"/>
      <c r="F3" s="140"/>
      <c r="G3" s="140"/>
      <c r="H3" s="140"/>
      <c r="I3" s="140"/>
    </row>
    <row r="4" spans="1:9" ht="13.5">
      <c r="A4" s="369" t="s">
        <v>215</v>
      </c>
      <c r="B4" s="370"/>
      <c r="C4" s="370"/>
      <c r="D4" s="370"/>
      <c r="E4" s="140"/>
      <c r="F4" s="140"/>
      <c r="G4" s="140"/>
      <c r="H4" s="140"/>
      <c r="I4" s="140"/>
    </row>
    <row r="5" spans="1:9" ht="8.25" customHeight="1">
      <c r="A5" s="140"/>
      <c r="B5" s="140"/>
      <c r="C5" s="140"/>
      <c r="D5" s="140"/>
      <c r="E5" s="140"/>
      <c r="F5" s="140"/>
      <c r="G5" s="140"/>
      <c r="H5" s="140"/>
      <c r="I5" s="140"/>
    </row>
    <row r="6" spans="1:9" ht="13.5">
      <c r="A6" s="371" t="s">
        <v>271</v>
      </c>
      <c r="B6" s="372"/>
      <c r="C6" s="372"/>
      <c r="D6" s="373"/>
      <c r="E6" s="140"/>
      <c r="F6" s="140"/>
      <c r="G6" s="140"/>
      <c r="H6" s="140"/>
      <c r="I6" s="140"/>
    </row>
    <row r="7" spans="1:9" ht="13.5">
      <c r="A7" s="140"/>
      <c r="B7" s="141"/>
      <c r="C7" s="141"/>
      <c r="D7" s="142"/>
      <c r="E7" s="140"/>
      <c r="F7" s="140"/>
      <c r="G7" s="140"/>
      <c r="H7" s="140"/>
      <c r="I7" s="140"/>
    </row>
    <row r="8" spans="1:9" ht="13.5">
      <c r="A8" s="404" t="s">
        <v>213</v>
      </c>
      <c r="B8" s="405"/>
      <c r="C8" s="404" t="s">
        <v>71</v>
      </c>
      <c r="D8" s="405"/>
      <c r="E8" s="140"/>
      <c r="F8" s="140"/>
      <c r="G8" s="140"/>
      <c r="H8" s="140"/>
      <c r="I8" s="140"/>
    </row>
    <row r="9" spans="1:9" ht="13.5">
      <c r="A9" s="143" t="s">
        <v>72</v>
      </c>
      <c r="B9" s="219" t="s">
        <v>3</v>
      </c>
      <c r="C9" s="143" t="s">
        <v>72</v>
      </c>
      <c r="D9" s="219" t="s">
        <v>3</v>
      </c>
      <c r="E9" s="140"/>
      <c r="F9" s="140"/>
      <c r="G9" s="140"/>
      <c r="H9" s="140"/>
      <c r="I9" s="140"/>
    </row>
    <row r="10" spans="1:9" s="224" customFormat="1" ht="27">
      <c r="A10" s="220" t="s">
        <v>220</v>
      </c>
      <c r="B10" s="221">
        <v>52039.09</v>
      </c>
      <c r="C10" s="222" t="s">
        <v>217</v>
      </c>
      <c r="D10" s="221">
        <v>661484.61</v>
      </c>
      <c r="E10" s="223"/>
      <c r="F10" s="223"/>
      <c r="G10" s="223"/>
      <c r="H10" s="223"/>
      <c r="I10" s="223"/>
    </row>
    <row r="11" spans="1:9" s="224" customFormat="1" ht="27">
      <c r="A11" s="220" t="s">
        <v>219</v>
      </c>
      <c r="B11" s="221">
        <v>89141.1</v>
      </c>
      <c r="C11" s="222" t="s">
        <v>217</v>
      </c>
      <c r="D11" s="221"/>
      <c r="E11" s="223"/>
      <c r="F11" s="223"/>
      <c r="G11" s="223"/>
      <c r="H11" s="223"/>
      <c r="I11" s="223"/>
    </row>
    <row r="12" spans="1:9" s="224" customFormat="1" ht="27">
      <c r="A12" s="220" t="s">
        <v>251</v>
      </c>
      <c r="B12" s="221">
        <v>440257.58</v>
      </c>
      <c r="C12" s="222" t="s">
        <v>217</v>
      </c>
      <c r="D12" s="221"/>
      <c r="E12" s="223"/>
      <c r="F12" s="223"/>
      <c r="G12" s="223"/>
      <c r="H12" s="223"/>
      <c r="I12" s="223"/>
    </row>
    <row r="13" spans="1:9" s="224" customFormat="1" ht="13.5">
      <c r="A13" s="220" t="s">
        <v>252</v>
      </c>
      <c r="B13" s="221">
        <v>28007.75</v>
      </c>
      <c r="C13" s="222"/>
      <c r="D13" s="221"/>
      <c r="E13" s="223"/>
      <c r="F13" s="223"/>
      <c r="G13" s="223"/>
      <c r="H13" s="223"/>
      <c r="I13" s="223"/>
    </row>
    <row r="14" spans="1:9" s="224" customFormat="1" ht="27">
      <c r="A14" s="220" t="s">
        <v>253</v>
      </c>
      <c r="B14" s="221">
        <v>52039.09</v>
      </c>
      <c r="C14" s="222"/>
      <c r="D14" s="221"/>
      <c r="E14" s="223"/>
      <c r="F14" s="223"/>
      <c r="G14" s="223"/>
      <c r="H14" s="223"/>
      <c r="I14" s="223"/>
    </row>
    <row r="15" spans="1:9" s="224" customFormat="1" ht="13.5">
      <c r="A15" s="145" t="s">
        <v>218</v>
      </c>
      <c r="B15" s="225">
        <f>B14+B13+B12+B11+B10</f>
        <v>661484.61</v>
      </c>
      <c r="C15" s="145" t="s">
        <v>218</v>
      </c>
      <c r="D15" s="225">
        <f>D10</f>
        <v>661484.61</v>
      </c>
      <c r="E15" s="223"/>
      <c r="F15" s="223"/>
      <c r="G15" s="223"/>
      <c r="H15" s="223"/>
      <c r="I15" s="223"/>
    </row>
    <row r="16" spans="1:9" ht="13.5">
      <c r="A16" s="404" t="s">
        <v>214</v>
      </c>
      <c r="B16" s="405"/>
      <c r="C16" s="404" t="s">
        <v>71</v>
      </c>
      <c r="D16" s="405"/>
      <c r="E16" s="140"/>
      <c r="F16" s="140"/>
      <c r="G16" s="140"/>
      <c r="H16" s="140"/>
      <c r="I16" s="140"/>
    </row>
    <row r="17" spans="1:9" ht="13.5">
      <c r="A17" s="143" t="s">
        <v>72</v>
      </c>
      <c r="B17" s="219" t="s">
        <v>3</v>
      </c>
      <c r="C17" s="143" t="s">
        <v>72</v>
      </c>
      <c r="D17" s="219" t="s">
        <v>3</v>
      </c>
      <c r="E17" s="140"/>
      <c r="F17" s="140"/>
      <c r="G17" s="140"/>
      <c r="H17" s="140"/>
      <c r="I17" s="140"/>
    </row>
    <row r="18" spans="1:9" s="224" customFormat="1" ht="13.5">
      <c r="A18" s="220" t="s">
        <v>254</v>
      </c>
      <c r="B18" s="221">
        <v>205589.85</v>
      </c>
      <c r="C18" s="222" t="s">
        <v>216</v>
      </c>
      <c r="D18" s="221">
        <v>205589.85</v>
      </c>
      <c r="E18" s="223"/>
      <c r="F18" s="223"/>
      <c r="G18" s="223"/>
      <c r="H18" s="223"/>
      <c r="I18" s="223"/>
    </row>
    <row r="19" spans="1:9" s="224" customFormat="1" ht="13.5">
      <c r="A19" s="220"/>
      <c r="B19" s="221"/>
      <c r="C19" s="222"/>
      <c r="D19" s="221"/>
      <c r="E19" s="223"/>
      <c r="F19" s="223"/>
      <c r="G19" s="223"/>
      <c r="H19" s="223"/>
      <c r="I19" s="223"/>
    </row>
    <row r="20" spans="1:9" s="224" customFormat="1" ht="13.5">
      <c r="A20" s="220"/>
      <c r="B20" s="221"/>
      <c r="C20" s="222"/>
      <c r="D20" s="221"/>
      <c r="E20" s="223"/>
      <c r="F20" s="223"/>
      <c r="G20" s="223"/>
      <c r="H20" s="223"/>
      <c r="I20" s="223"/>
    </row>
    <row r="21" spans="1:9" s="224" customFormat="1" ht="13.5">
      <c r="A21" s="220"/>
      <c r="B21" s="221"/>
      <c r="C21" s="222"/>
      <c r="D21" s="221"/>
      <c r="E21" s="223"/>
      <c r="F21" s="223"/>
      <c r="G21" s="223"/>
      <c r="H21" s="223"/>
      <c r="I21" s="223"/>
    </row>
    <row r="22" spans="1:9" s="224" customFormat="1" ht="13.5">
      <c r="A22" s="220"/>
      <c r="B22" s="221"/>
      <c r="C22" s="222"/>
      <c r="D22" s="221"/>
      <c r="E22" s="223"/>
      <c r="F22" s="223"/>
      <c r="G22" s="223"/>
      <c r="H22" s="223"/>
      <c r="I22" s="223"/>
    </row>
    <row r="23" spans="1:9" s="224" customFormat="1" ht="13.5">
      <c r="A23" s="145" t="s">
        <v>218</v>
      </c>
      <c r="B23" s="225">
        <f>SUM(B18:B22)</f>
        <v>205589.85</v>
      </c>
      <c r="C23" s="145" t="s">
        <v>218</v>
      </c>
      <c r="D23" s="225">
        <f>SUM(D18:D22)</f>
        <v>205589.85</v>
      </c>
      <c r="E23" s="223"/>
      <c r="F23" s="223"/>
      <c r="G23" s="223"/>
      <c r="H23" s="223"/>
      <c r="I23" s="223"/>
    </row>
    <row r="24" spans="1:9" ht="15.75" customHeight="1">
      <c r="A24" s="145" t="s">
        <v>38</v>
      </c>
      <c r="B24" s="225">
        <f>B23+B15</f>
        <v>867074.46</v>
      </c>
      <c r="C24" s="145" t="s">
        <v>38</v>
      </c>
      <c r="D24" s="225">
        <f>D23+D15</f>
        <v>867074.46</v>
      </c>
      <c r="E24" s="140"/>
      <c r="F24" s="140"/>
      <c r="G24" s="140"/>
      <c r="H24" s="140"/>
      <c r="I24" s="140"/>
    </row>
    <row r="25" spans="1:9" ht="13.5">
      <c r="A25" s="401" t="s">
        <v>272</v>
      </c>
      <c r="B25" s="402"/>
      <c r="C25" s="402"/>
      <c r="D25" s="403"/>
      <c r="E25" s="140"/>
      <c r="F25" s="140"/>
      <c r="G25" s="140"/>
      <c r="H25" s="140"/>
      <c r="I25" s="140"/>
    </row>
    <row r="26" spans="1:9" ht="13.5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ht="13.5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ht="13.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ht="13.5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ht="13.5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9" ht="13.5">
      <c r="A31" s="140"/>
      <c r="B31" s="140"/>
      <c r="C31" s="140"/>
      <c r="D31" s="140"/>
      <c r="E31" s="140"/>
      <c r="F31" s="140"/>
      <c r="G31" s="140"/>
      <c r="H31" s="140"/>
      <c r="I31" s="140"/>
    </row>
    <row r="32" spans="1:9" ht="13.5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13.5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ht="13.5">
      <c r="A34" s="140"/>
      <c r="B34" s="140"/>
      <c r="C34" s="140"/>
      <c r="D34" s="140"/>
      <c r="E34" s="140"/>
      <c r="F34" s="140"/>
      <c r="G34" s="140"/>
      <c r="H34" s="140"/>
      <c r="I34" s="140"/>
    </row>
  </sheetData>
  <sheetProtection/>
  <mergeCells count="9">
    <mergeCell ref="A1:D1"/>
    <mergeCell ref="A3:D3"/>
    <mergeCell ref="A4:D4"/>
    <mergeCell ref="A25:D25"/>
    <mergeCell ref="A6:D6"/>
    <mergeCell ref="C8:D8"/>
    <mergeCell ref="A8:B8"/>
    <mergeCell ref="A16:B16"/>
    <mergeCell ref="C16:D1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SheetLayoutView="100" zoomScalePageLayoutView="0" workbookViewId="0" topLeftCell="A1">
      <selection activeCell="E11" sqref="E11"/>
    </sheetView>
  </sheetViews>
  <sheetFormatPr defaultColWidth="11.7109375" defaultRowHeight="12.75"/>
  <cols>
    <col min="1" max="1" width="24.57421875" style="3" customWidth="1"/>
    <col min="2" max="2" width="13.7109375" style="3" bestFit="1" customWidth="1"/>
    <col min="3" max="3" width="13.421875" style="3" customWidth="1"/>
    <col min="4" max="4" width="14.8515625" style="3" customWidth="1"/>
    <col min="5" max="5" width="14.28125" style="3" customWidth="1"/>
    <col min="6" max="6" width="14.57421875" style="3" customWidth="1"/>
    <col min="7" max="7" width="14.421875" style="3" customWidth="1"/>
    <col min="8" max="8" width="13.140625" style="3" customWidth="1"/>
    <col min="9" max="9" width="13.421875" style="3" bestFit="1" customWidth="1"/>
    <col min="10" max="10" width="13.00390625" style="3" customWidth="1"/>
    <col min="11" max="11" width="13.28125" style="3" customWidth="1"/>
    <col min="12" max="12" width="12.8515625" style="3" customWidth="1"/>
    <col min="13" max="13" width="10.8515625" style="3" customWidth="1"/>
    <col min="14" max="14" width="13.421875" style="3" customWidth="1"/>
    <col min="15" max="43" width="11.7109375" style="3" customWidth="1"/>
    <col min="44" max="16384" width="11.7109375" style="3" customWidth="1"/>
  </cols>
  <sheetData>
    <row r="1" spans="1:18" ht="13.5">
      <c r="A1" s="1" t="s">
        <v>85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4" ht="7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96" t="s">
        <v>48</v>
      </c>
      <c r="B3" s="296"/>
      <c r="C3" s="296"/>
      <c r="D3" s="296"/>
      <c r="E3" s="296"/>
      <c r="F3" s="296"/>
      <c r="G3" s="296"/>
      <c r="H3" s="296"/>
      <c r="I3" s="296"/>
      <c r="J3" s="6"/>
      <c r="K3" s="7"/>
      <c r="L3" s="6"/>
      <c r="M3" s="2"/>
      <c r="N3" s="2"/>
    </row>
    <row r="4" spans="1:14" ht="13.5">
      <c r="A4" s="8"/>
      <c r="B4" s="9"/>
      <c r="C4" s="9"/>
      <c r="D4" s="10" t="s">
        <v>257</v>
      </c>
      <c r="E4" s="10" t="s">
        <v>258</v>
      </c>
      <c r="F4" s="10" t="s">
        <v>259</v>
      </c>
      <c r="G4" s="10" t="s">
        <v>260</v>
      </c>
      <c r="H4" s="10" t="s">
        <v>261</v>
      </c>
      <c r="I4" s="10" t="s">
        <v>262</v>
      </c>
      <c r="M4" s="2"/>
      <c r="N4" s="2"/>
    </row>
    <row r="5" spans="1:18" ht="40.5" customHeight="1">
      <c r="A5" s="284" t="s">
        <v>49</v>
      </c>
      <c r="B5" s="285"/>
      <c r="C5" s="286"/>
      <c r="D5" s="12">
        <v>11673106.47</v>
      </c>
      <c r="E5" s="12">
        <v>14611851.61</v>
      </c>
      <c r="F5" s="12">
        <v>12161900.29</v>
      </c>
      <c r="G5" s="12">
        <f>($F$5*G21%)+$F$5</f>
        <v>12648376.3016</v>
      </c>
      <c r="H5" s="12">
        <f>(G5*G21%)+$F$5</f>
        <v>12667835.342063999</v>
      </c>
      <c r="I5" s="12">
        <f>($H$5*H21%)+$F$5</f>
        <v>12668613.703682559</v>
      </c>
      <c r="J5" s="297" t="s">
        <v>233</v>
      </c>
      <c r="K5" s="297"/>
      <c r="L5" s="297"/>
      <c r="M5" s="297"/>
      <c r="N5" s="297"/>
      <c r="O5" s="14"/>
      <c r="P5" s="14"/>
      <c r="Q5" s="14"/>
      <c r="R5" s="14"/>
    </row>
    <row r="6" spans="1:18" ht="13.5">
      <c r="A6" s="287" t="s">
        <v>50</v>
      </c>
      <c r="B6" s="288"/>
      <c r="C6" s="289"/>
      <c r="D6" s="11">
        <f>D7+D8-D9</f>
        <v>120087907.63999999</v>
      </c>
      <c r="E6" s="11">
        <f>E7+E8-E9</f>
        <v>143857140.68</v>
      </c>
      <c r="F6" s="11">
        <f>F7+F8-F9</f>
        <v>217185641.73999998</v>
      </c>
      <c r="G6" s="11">
        <f>G7+G8-G9</f>
        <v>230186278.60430002</v>
      </c>
      <c r="H6" s="11">
        <f>H7+H8-H9</f>
        <v>244342132.71021798</v>
      </c>
      <c r="I6" s="11">
        <f>I7+I8-I9</f>
        <v>259420777.24397647</v>
      </c>
      <c r="J6" s="231"/>
      <c r="K6" s="231"/>
      <c r="L6" s="231"/>
      <c r="M6" s="232"/>
      <c r="N6" s="233"/>
      <c r="O6" s="14"/>
      <c r="P6" s="14"/>
      <c r="Q6" s="14"/>
      <c r="R6" s="14"/>
    </row>
    <row r="7" spans="1:18" ht="30" customHeight="1">
      <c r="A7" s="287" t="s">
        <v>51</v>
      </c>
      <c r="B7" s="288"/>
      <c r="C7" s="289"/>
      <c r="D7" s="12">
        <v>111621715.44</v>
      </c>
      <c r="E7" s="12">
        <v>130422309.41</v>
      </c>
      <c r="F7" s="12">
        <v>157939696.75</v>
      </c>
      <c r="G7" s="12">
        <f>F7+(F7*G$21%)</f>
        <v>164257284.62</v>
      </c>
      <c r="H7" s="12">
        <f>G7+(G7*H$21%)</f>
        <v>170827576.0048</v>
      </c>
      <c r="I7" s="12">
        <f>H7+(H7*I$21%)</f>
        <v>177660679.044992</v>
      </c>
      <c r="J7" s="297" t="s">
        <v>248</v>
      </c>
      <c r="K7" s="297"/>
      <c r="L7" s="297"/>
      <c r="M7" s="297"/>
      <c r="N7" s="297"/>
      <c r="O7" s="14"/>
      <c r="P7" s="14"/>
      <c r="Q7" s="14"/>
      <c r="R7" s="14"/>
    </row>
    <row r="8" spans="1:18" ht="13.5">
      <c r="A8" s="287" t="s">
        <v>52</v>
      </c>
      <c r="B8" s="288"/>
      <c r="C8" s="289"/>
      <c r="D8" s="12">
        <v>15174106.74</v>
      </c>
      <c r="E8" s="12">
        <v>18903922.3</v>
      </c>
      <c r="F8" s="235">
        <v>62012529.08</v>
      </c>
      <c r="G8" s="235">
        <f>F8*11%+F8</f>
        <v>68833907.2788</v>
      </c>
      <c r="H8" s="235">
        <f>G8*11%+G8</f>
        <v>76405637.079468</v>
      </c>
      <c r="I8" s="235">
        <f>H8*11%+H8</f>
        <v>84810257.15820947</v>
      </c>
      <c r="J8" s="297" t="s">
        <v>249</v>
      </c>
      <c r="K8" s="297"/>
      <c r="L8" s="297"/>
      <c r="M8" s="297"/>
      <c r="N8" s="297"/>
      <c r="O8" s="14"/>
      <c r="P8" s="14"/>
      <c r="Q8" s="14"/>
      <c r="R8" s="14"/>
    </row>
    <row r="9" spans="1:18" ht="27" customHeight="1">
      <c r="A9" s="287" t="s">
        <v>53</v>
      </c>
      <c r="B9" s="288"/>
      <c r="C9" s="289"/>
      <c r="D9" s="12">
        <v>6707914.54</v>
      </c>
      <c r="E9" s="12">
        <v>5469091.03</v>
      </c>
      <c r="F9" s="235">
        <v>2766584.09</v>
      </c>
      <c r="G9" s="235">
        <f>F9*5%+F9</f>
        <v>2904913.2945</v>
      </c>
      <c r="H9" s="235">
        <f>F9*4.5%+F9</f>
        <v>2891080.3740499998</v>
      </c>
      <c r="I9" s="235">
        <f>G9*5%+G9</f>
        <v>3050158.959225</v>
      </c>
      <c r="J9" s="297" t="s">
        <v>232</v>
      </c>
      <c r="K9" s="297"/>
      <c r="L9" s="297"/>
      <c r="M9" s="297"/>
      <c r="N9" s="297"/>
      <c r="O9" s="14"/>
      <c r="P9" s="14"/>
      <c r="Q9" s="14"/>
      <c r="R9" s="14"/>
    </row>
    <row r="10" spans="1:18" ht="13.5">
      <c r="A10" s="284" t="s">
        <v>54</v>
      </c>
      <c r="B10" s="285"/>
      <c r="C10" s="286"/>
      <c r="D10" s="11">
        <f>D5-D6</f>
        <v>-108414801.16999999</v>
      </c>
      <c r="E10" s="11">
        <f>E5-E6</f>
        <v>-129245289.07000001</v>
      </c>
      <c r="F10" s="11">
        <f>F5-F6</f>
        <v>-205023741.45</v>
      </c>
      <c r="G10" s="11">
        <f>G5-G6</f>
        <v>-217537902.3027</v>
      </c>
      <c r="H10" s="11">
        <f>H5-H6</f>
        <v>-231674297.368154</v>
      </c>
      <c r="I10" s="11">
        <f>I5-I6</f>
        <v>-246752163.5402939</v>
      </c>
      <c r="M10" s="2"/>
      <c r="N10" s="13"/>
      <c r="O10" s="14"/>
      <c r="P10" s="14"/>
      <c r="Q10" s="14"/>
      <c r="R10" s="14"/>
    </row>
    <row r="11" spans="1:18" ht="13.5">
      <c r="A11" s="287" t="s">
        <v>55</v>
      </c>
      <c r="B11" s="288"/>
      <c r="C11" s="289"/>
      <c r="D11" s="11">
        <v>0</v>
      </c>
      <c r="E11" s="12">
        <f>(D11*$E$21%)+D11</f>
        <v>0</v>
      </c>
      <c r="F11" s="12">
        <f>(E11*$F$21%)+E11</f>
        <v>0</v>
      </c>
      <c r="G11" s="12">
        <f>(F11*$G$21%)+F11</f>
        <v>0</v>
      </c>
      <c r="H11" s="12">
        <f>(G11*$G$21%)+G11</f>
        <v>0</v>
      </c>
      <c r="I11" s="12">
        <f>(H11*$H$21%)+H11</f>
        <v>0</v>
      </c>
      <c r="M11" s="2"/>
      <c r="N11" s="13"/>
      <c r="O11" s="14"/>
      <c r="P11" s="14"/>
      <c r="Q11" s="14"/>
      <c r="R11" s="14"/>
    </row>
    <row r="12" spans="1:18" ht="13.5">
      <c r="A12" s="287" t="s">
        <v>56</v>
      </c>
      <c r="B12" s="288"/>
      <c r="C12" s="289"/>
      <c r="D12" s="11">
        <v>0</v>
      </c>
      <c r="E12" s="12">
        <f>(D12*$E$21%)+D12</f>
        <v>0</v>
      </c>
      <c r="F12" s="12">
        <f>(E12*$F$21%)+E12</f>
        <v>0</v>
      </c>
      <c r="G12" s="12">
        <f>(F12*$G$21%)+F12</f>
        <v>0</v>
      </c>
      <c r="H12" s="12">
        <f>(G12*$G$21%)+G12</f>
        <v>0</v>
      </c>
      <c r="I12" s="12">
        <f>(H12*$H$21%)+H12</f>
        <v>0</v>
      </c>
      <c r="M12" s="2"/>
      <c r="N12" s="13"/>
      <c r="O12" s="14"/>
      <c r="P12" s="14"/>
      <c r="Q12" s="14"/>
      <c r="R12" s="14"/>
    </row>
    <row r="13" spans="1:18" ht="13.5">
      <c r="A13" s="287" t="s">
        <v>57</v>
      </c>
      <c r="B13" s="288"/>
      <c r="C13" s="289"/>
      <c r="D13" s="11">
        <f aca="true" t="shared" si="0" ref="D13:I13">D10+D11-D12</f>
        <v>-108414801.16999999</v>
      </c>
      <c r="E13" s="11">
        <f>E10+E11-E12</f>
        <v>-129245289.07000001</v>
      </c>
      <c r="F13" s="11">
        <f>F10+F11-F12</f>
        <v>-205023741.45</v>
      </c>
      <c r="G13" s="11">
        <f t="shared" si="0"/>
        <v>-217537902.3027</v>
      </c>
      <c r="H13" s="11">
        <f>H10+H11-H12</f>
        <v>-231674297.368154</v>
      </c>
      <c r="I13" s="11">
        <f t="shared" si="0"/>
        <v>-246752163.5402939</v>
      </c>
      <c r="M13" s="2"/>
      <c r="N13" s="13"/>
      <c r="O13" s="14"/>
      <c r="P13" s="14"/>
      <c r="Q13" s="14"/>
      <c r="R13" s="14"/>
    </row>
    <row r="14" spans="1:18" ht="6" customHeight="1">
      <c r="A14" s="15"/>
      <c r="B14" s="15"/>
      <c r="C14" s="15"/>
      <c r="D14" s="16"/>
      <c r="E14" s="16"/>
      <c r="F14" s="16"/>
      <c r="G14" s="16"/>
      <c r="H14" s="16"/>
      <c r="I14" s="16"/>
      <c r="M14" s="2"/>
      <c r="N14" s="13"/>
      <c r="O14" s="14"/>
      <c r="P14" s="14"/>
      <c r="Q14" s="14"/>
      <c r="R14" s="14"/>
    </row>
    <row r="15" spans="1:18" ht="16.5">
      <c r="A15" s="17" t="s">
        <v>156</v>
      </c>
      <c r="B15" s="18"/>
      <c r="C15" s="19"/>
      <c r="D15" s="10" t="s">
        <v>226</v>
      </c>
      <c r="E15" s="10" t="s">
        <v>159</v>
      </c>
      <c r="F15" s="10" t="s">
        <v>160</v>
      </c>
      <c r="G15" s="10" t="s">
        <v>161</v>
      </c>
      <c r="H15" s="10" t="s">
        <v>162</v>
      </c>
      <c r="I15" s="10" t="s">
        <v>163</v>
      </c>
      <c r="M15" s="2"/>
      <c r="N15" s="13"/>
      <c r="O15" s="14"/>
      <c r="P15" s="14"/>
      <c r="Q15" s="14"/>
      <c r="R15" s="14"/>
    </row>
    <row r="16" spans="1:18" ht="13.5">
      <c r="A16" s="290" t="s">
        <v>157</v>
      </c>
      <c r="B16" s="291"/>
      <c r="C16" s="292"/>
      <c r="D16" s="241">
        <v>-8997188.28</v>
      </c>
      <c r="E16" s="12">
        <f>E13-D13</f>
        <v>-20830487.90000002</v>
      </c>
      <c r="F16" s="12">
        <f>F13-E13</f>
        <v>-75778452.37999998</v>
      </c>
      <c r="G16" s="12">
        <f>G13-F13</f>
        <v>-12514160.852700025</v>
      </c>
      <c r="H16" s="12">
        <f>H13-G13</f>
        <v>-14136395.065453976</v>
      </c>
      <c r="I16" s="12">
        <f>I13-H13</f>
        <v>-15077866.172139913</v>
      </c>
      <c r="J16" s="20"/>
      <c r="K16" s="20"/>
      <c r="L16" s="21"/>
      <c r="M16" s="2"/>
      <c r="N16" s="13"/>
      <c r="O16" s="14"/>
      <c r="P16" s="14"/>
      <c r="Q16" s="14"/>
      <c r="R16" s="14"/>
    </row>
    <row r="17" spans="1:14" ht="11.25" customHeight="1">
      <c r="A17" s="22" t="s">
        <v>294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3"/>
      <c r="N17" s="23"/>
    </row>
    <row r="18" spans="1:14" ht="12.75" customHeight="1">
      <c r="A18" s="22" t="s">
        <v>293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3"/>
    </row>
    <row r="19" spans="1:14" ht="13.5">
      <c r="A19" s="293" t="s">
        <v>83</v>
      </c>
      <c r="B19" s="303"/>
      <c r="C19" s="303"/>
      <c r="D19" s="303"/>
      <c r="E19" s="303"/>
      <c r="F19" s="303"/>
      <c r="G19" s="303"/>
      <c r="H19" s="303"/>
      <c r="I19" s="304"/>
      <c r="J19" s="23"/>
      <c r="K19" s="23"/>
      <c r="L19" s="23"/>
      <c r="M19" s="23"/>
      <c r="N19" s="23"/>
    </row>
    <row r="20" spans="1:14" ht="13.5">
      <c r="A20" s="25" t="s">
        <v>82</v>
      </c>
      <c r="B20" s="26"/>
      <c r="C20" s="27"/>
      <c r="D20" s="28">
        <v>2016</v>
      </c>
      <c r="E20" s="28">
        <v>2017</v>
      </c>
      <c r="F20" s="28">
        <v>2018</v>
      </c>
      <c r="G20" s="28">
        <v>2019</v>
      </c>
      <c r="H20" s="28">
        <v>2020</v>
      </c>
      <c r="I20" s="28">
        <v>2021</v>
      </c>
      <c r="J20" s="23"/>
      <c r="K20" s="23"/>
      <c r="L20" s="23"/>
      <c r="M20" s="23"/>
      <c r="N20" s="23"/>
    </row>
    <row r="21" spans="1:14" ht="13.5">
      <c r="A21" s="281" t="s">
        <v>84</v>
      </c>
      <c r="B21" s="282"/>
      <c r="C21" s="283"/>
      <c r="D21" s="29">
        <v>8</v>
      </c>
      <c r="E21" s="29">
        <v>4</v>
      </c>
      <c r="F21" s="29">
        <v>4</v>
      </c>
      <c r="G21" s="29">
        <v>4</v>
      </c>
      <c r="H21" s="29">
        <v>4</v>
      </c>
      <c r="I21" s="29">
        <v>4</v>
      </c>
      <c r="J21" s="23"/>
      <c r="K21" s="23"/>
      <c r="L21" s="23"/>
      <c r="M21" s="23"/>
      <c r="N21" s="23"/>
    </row>
    <row r="22" spans="1:14" ht="13.5">
      <c r="A22" s="22" t="s">
        <v>115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3.5">
      <c r="A23" s="22"/>
      <c r="B23" s="23"/>
      <c r="C23" s="234"/>
      <c r="D23" s="204"/>
      <c r="E23" s="204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3.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3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5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</row>
    <row r="27" spans="1:16" ht="13.5">
      <c r="A27" s="30" t="s">
        <v>74</v>
      </c>
      <c r="B27" s="31"/>
      <c r="C27" s="3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"/>
      <c r="P27" s="2"/>
    </row>
    <row r="28" spans="1:16" ht="5.25" customHeight="1">
      <c r="A28" s="23"/>
      <c r="B28" s="23"/>
      <c r="C28" s="23"/>
      <c r="D28" s="23"/>
      <c r="E28" s="23"/>
      <c r="F28" s="32"/>
      <c r="G28" s="23"/>
      <c r="H28" s="23"/>
      <c r="I28" s="23"/>
      <c r="J28" s="23"/>
      <c r="K28" s="23"/>
      <c r="L28" s="23"/>
      <c r="M28" s="23"/>
      <c r="N28" s="23"/>
      <c r="O28" s="2"/>
      <c r="P28" s="2"/>
    </row>
    <row r="29" spans="1:14" ht="13.5">
      <c r="A29" s="298" t="s">
        <v>65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300"/>
    </row>
    <row r="30" spans="1:14" ht="13.5">
      <c r="A30" s="36"/>
      <c r="B30" s="28">
        <v>2015</v>
      </c>
      <c r="C30" s="28" t="s">
        <v>24</v>
      </c>
      <c r="D30" s="28">
        <v>2016</v>
      </c>
      <c r="E30" s="28" t="s">
        <v>24</v>
      </c>
      <c r="F30" s="28">
        <v>2017</v>
      </c>
      <c r="G30" s="28" t="s">
        <v>24</v>
      </c>
      <c r="H30" s="28">
        <v>2018</v>
      </c>
      <c r="I30" s="28" t="s">
        <v>24</v>
      </c>
      <c r="J30" s="28">
        <v>2019</v>
      </c>
      <c r="K30" s="28" t="s">
        <v>24</v>
      </c>
      <c r="L30" s="28">
        <v>2020</v>
      </c>
      <c r="M30" s="28" t="s">
        <v>24</v>
      </c>
      <c r="N30" s="28">
        <v>2021</v>
      </c>
    </row>
    <row r="31" spans="1:14" ht="13.5">
      <c r="A31" s="36" t="s">
        <v>67</v>
      </c>
      <c r="B31" s="52">
        <f>H49</f>
        <v>154090034.47</v>
      </c>
      <c r="C31" s="52">
        <f>((D31*100)/B31)-100</f>
        <v>16.92207186511898</v>
      </c>
      <c r="D31" s="52">
        <f>I49</f>
        <v>180165260.84</v>
      </c>
      <c r="E31" s="52">
        <f>((F31*100)/D31)-100</f>
        <v>-7.156764023143623</v>
      </c>
      <c r="F31" s="68">
        <f>J49</f>
        <v>167271258.27</v>
      </c>
      <c r="G31" s="52">
        <f>((H31*100)/F31)-100</f>
        <v>18.86432144790011</v>
      </c>
      <c r="H31" s="52">
        <f>K49</f>
        <v>198825846.12</v>
      </c>
      <c r="I31" s="52">
        <f>G45</f>
        <v>4</v>
      </c>
      <c r="J31" s="52">
        <f>(H31*I31%)+H31</f>
        <v>206778879.9648</v>
      </c>
      <c r="K31" s="52">
        <f>G45</f>
        <v>4</v>
      </c>
      <c r="L31" s="52">
        <f>(J31*K31%)+J31</f>
        <v>215050035.163392</v>
      </c>
      <c r="M31" s="52">
        <f>G45</f>
        <v>4</v>
      </c>
      <c r="N31" s="52">
        <f>(L31*M31%)+L31</f>
        <v>223652036.5699277</v>
      </c>
    </row>
    <row r="32" spans="1:14" ht="13.5">
      <c r="A32" s="36" t="s">
        <v>87</v>
      </c>
      <c r="B32" s="52">
        <f>H57</f>
        <v>133705791.84</v>
      </c>
      <c r="C32" s="52">
        <f>((D32*100)/B32)-100</f>
        <v>17.77303801351917</v>
      </c>
      <c r="D32" s="52">
        <f>I57</f>
        <v>157469373.05</v>
      </c>
      <c r="E32" s="52">
        <f>((F32*100)/D32)-100</f>
        <v>0.102188322010349</v>
      </c>
      <c r="F32" s="52">
        <f>J57</f>
        <v>157630288.36</v>
      </c>
      <c r="G32" s="52">
        <f>((H32*100)/F32)-100</f>
        <v>16.20781829799857</v>
      </c>
      <c r="H32" s="52">
        <f>K57</f>
        <v>183178719.08</v>
      </c>
      <c r="I32" s="52">
        <f>G45</f>
        <v>4</v>
      </c>
      <c r="J32" s="52">
        <f>(H32*I32%)+H32</f>
        <v>190505867.84320003</v>
      </c>
      <c r="K32" s="52">
        <f>G45</f>
        <v>4</v>
      </c>
      <c r="L32" s="52">
        <f>(J32*K32%)+J32</f>
        <v>198126102.55692804</v>
      </c>
      <c r="M32" s="52">
        <f>G45</f>
        <v>4</v>
      </c>
      <c r="N32" s="52">
        <f>(L32*M32%)+L32</f>
        <v>206051146.65920517</v>
      </c>
    </row>
    <row r="33" spans="1:14" ht="13.5">
      <c r="A33" s="3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3.5">
      <c r="A34" s="22"/>
      <c r="B34" s="24"/>
      <c r="C34" s="23"/>
      <c r="D34" s="23"/>
      <c r="E34" s="23"/>
      <c r="F34" s="23"/>
      <c r="G34" s="23"/>
      <c r="H34" s="23"/>
      <c r="I34" s="23"/>
      <c r="J34" s="23"/>
      <c r="K34" s="2"/>
      <c r="L34" s="13"/>
      <c r="M34" s="2"/>
      <c r="N34" s="13"/>
    </row>
    <row r="35" spans="1:14" ht="13.5">
      <c r="A35" s="298" t="s">
        <v>66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300"/>
    </row>
    <row r="36" spans="1:14" ht="13.5">
      <c r="A36" s="36"/>
      <c r="B36" s="28">
        <v>2015</v>
      </c>
      <c r="C36" s="28" t="s">
        <v>24</v>
      </c>
      <c r="D36" s="28">
        <v>2016</v>
      </c>
      <c r="E36" s="28" t="s">
        <v>24</v>
      </c>
      <c r="F36" s="28">
        <v>2017</v>
      </c>
      <c r="G36" s="28" t="s">
        <v>24</v>
      </c>
      <c r="H36" s="28">
        <v>2018</v>
      </c>
      <c r="I36" s="28" t="s">
        <v>24</v>
      </c>
      <c r="J36" s="28">
        <v>2019</v>
      </c>
      <c r="K36" s="28" t="s">
        <v>24</v>
      </c>
      <c r="L36" s="28">
        <v>2020</v>
      </c>
      <c r="M36" s="28" t="s">
        <v>24</v>
      </c>
      <c r="N36" s="28">
        <v>2021</v>
      </c>
    </row>
    <row r="37" spans="1:14" ht="13.5">
      <c r="A37" s="36" t="s">
        <v>68</v>
      </c>
      <c r="B37" s="52">
        <f>B49</f>
        <v>141473651.52</v>
      </c>
      <c r="C37" s="52">
        <f>((D37*100)/B37)-100</f>
        <v>14.017328086846277</v>
      </c>
      <c r="D37" s="52">
        <f>C49</f>
        <v>161304477.41</v>
      </c>
      <c r="E37" s="52">
        <f>((F37*100)/D37)-100</f>
        <v>2.075692531143858</v>
      </c>
      <c r="F37" s="245">
        <f>D49</f>
        <v>164652662.4</v>
      </c>
      <c r="G37" s="52">
        <f>((H37*100)/F37)-100</f>
        <v>20.7547106872655</v>
      </c>
      <c r="H37" s="52">
        <f>E49</f>
        <v>198825846.12</v>
      </c>
      <c r="I37" s="52">
        <f>G45</f>
        <v>4</v>
      </c>
      <c r="J37" s="52">
        <f>(H37*I37%)+H37</f>
        <v>206778879.9648</v>
      </c>
      <c r="K37" s="52">
        <f>H45</f>
        <v>4</v>
      </c>
      <c r="L37" s="52">
        <f>(J37*K37%)+J37</f>
        <v>215050035.163392</v>
      </c>
      <c r="M37" s="52">
        <f>G45</f>
        <v>4</v>
      </c>
      <c r="N37" s="52">
        <f>(L37*M37%)+L37</f>
        <v>223652036.5699277</v>
      </c>
    </row>
    <row r="38" spans="1:14" ht="13.5">
      <c r="A38" s="36" t="s">
        <v>88</v>
      </c>
      <c r="B38" s="52">
        <f>B55</f>
        <v>139503911.59</v>
      </c>
      <c r="C38" s="52">
        <f>((D38*100)/B38)-100</f>
        <v>13.878664905757276</v>
      </c>
      <c r="D38" s="52">
        <f>C55</f>
        <v>158865192.01</v>
      </c>
      <c r="E38" s="52">
        <f>((F38*100)/D38)-100</f>
        <v>1.9025502828900187</v>
      </c>
      <c r="F38" s="246">
        <f>D55</f>
        <v>161887682.17000002</v>
      </c>
      <c r="G38" s="52">
        <f>((H38*100)/F38)-100</f>
        <v>20.87136185847585</v>
      </c>
      <c r="H38" s="52">
        <f>E55</f>
        <v>195675846.12</v>
      </c>
      <c r="I38" s="52">
        <f>G45</f>
        <v>4</v>
      </c>
      <c r="J38" s="52">
        <f>(H38*I38%)+H38</f>
        <v>203502879.9648</v>
      </c>
      <c r="K38" s="52">
        <f>H45</f>
        <v>4</v>
      </c>
      <c r="L38" s="52">
        <f>(J38*K38%)+J38</f>
        <v>211642995.163392</v>
      </c>
      <c r="M38" s="52">
        <f>G45</f>
        <v>4</v>
      </c>
      <c r="N38" s="52">
        <f>(L38*M38%)+L38</f>
        <v>220108714.9699277</v>
      </c>
    </row>
    <row r="39" spans="1:14" ht="13.5">
      <c r="A39" s="36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2" ht="13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"/>
      <c r="L40" s="2"/>
    </row>
    <row r="41" spans="1:14" ht="13.5">
      <c r="A41" s="36" t="s">
        <v>166</v>
      </c>
      <c r="B41" s="52">
        <f>B32-B38</f>
        <v>-5798119.75</v>
      </c>
      <c r="C41" s="52">
        <f>((D41*100)/B41)-100</f>
        <v>-75.92635164184081</v>
      </c>
      <c r="D41" s="52">
        <f>D32-D38</f>
        <v>-1395818.9599999785</v>
      </c>
      <c r="E41" s="52">
        <f>((F41*100)/D41)-100</f>
        <v>205.01045851963983</v>
      </c>
      <c r="F41" s="52">
        <f>F32-F38</f>
        <v>-4257393.810000002</v>
      </c>
      <c r="G41" s="52">
        <f>((H41*100)/F41)-100</f>
        <v>193.53937168429303</v>
      </c>
      <c r="H41" s="52">
        <f>H32-H38</f>
        <v>-12497127.039999992</v>
      </c>
      <c r="I41" s="52">
        <f>((J41*100)/H41)-100</f>
        <v>3.9999999999998437</v>
      </c>
      <c r="J41" s="52">
        <f>J32-J38</f>
        <v>-12997012.121599972</v>
      </c>
      <c r="K41" s="52">
        <f>((L41*100)/J41)-100</f>
        <v>3.999999999999986</v>
      </c>
      <c r="L41" s="52">
        <f>L32-L38</f>
        <v>-13516892.606463969</v>
      </c>
      <c r="M41" s="52">
        <f>((N41*100)/L41)-100</f>
        <v>4.000000000000014</v>
      </c>
      <c r="N41" s="52">
        <f>N32-N38</f>
        <v>-14057568.31072253</v>
      </c>
    </row>
    <row r="42" spans="1:12" ht="13.5">
      <c r="A42" s="51" t="s">
        <v>167</v>
      </c>
      <c r="B42" s="23"/>
      <c r="C42" s="23"/>
      <c r="D42" s="23"/>
      <c r="E42" s="23"/>
      <c r="F42" s="23"/>
      <c r="G42" s="23"/>
      <c r="H42" s="23"/>
      <c r="I42" s="23"/>
      <c r="J42" s="23"/>
      <c r="K42" s="2"/>
      <c r="L42" s="2"/>
    </row>
    <row r="43" spans="1:12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"/>
      <c r="L43" s="2"/>
    </row>
    <row r="44" spans="1:16" ht="13.5">
      <c r="A44" s="53" t="s">
        <v>16</v>
      </c>
      <c r="B44" s="54"/>
      <c r="C44" s="55"/>
      <c r="D44" s="56">
        <v>2016</v>
      </c>
      <c r="E44" s="57">
        <v>2017</v>
      </c>
      <c r="F44" s="57">
        <v>2018</v>
      </c>
      <c r="G44" s="57">
        <v>2019</v>
      </c>
      <c r="H44" s="57">
        <v>2020</v>
      </c>
      <c r="I44" s="58"/>
      <c r="J44" s="59"/>
      <c r="K44" s="58"/>
      <c r="L44" s="302"/>
      <c r="M44" s="302"/>
      <c r="N44" s="23"/>
      <c r="O44" s="2"/>
      <c r="P44" s="2"/>
    </row>
    <row r="45" spans="1:16" ht="13.5">
      <c r="A45" s="60" t="s">
        <v>114</v>
      </c>
      <c r="B45" s="61"/>
      <c r="C45" s="62"/>
      <c r="D45" s="63">
        <v>8</v>
      </c>
      <c r="E45" s="63">
        <v>4</v>
      </c>
      <c r="F45" s="64">
        <v>4</v>
      </c>
      <c r="G45" s="65">
        <v>4</v>
      </c>
      <c r="H45" s="65">
        <v>4</v>
      </c>
      <c r="I45" s="66"/>
      <c r="J45" s="59"/>
      <c r="K45" s="66"/>
      <c r="L45" s="301"/>
      <c r="M45" s="301"/>
      <c r="N45" s="23"/>
      <c r="O45" s="2"/>
      <c r="P45" s="2"/>
    </row>
    <row r="46" spans="1:16" ht="13.5">
      <c r="A46" s="22" t="s">
        <v>115</v>
      </c>
      <c r="B46" s="50"/>
      <c r="C46" s="50"/>
      <c r="D46" s="50"/>
      <c r="E46" s="50"/>
      <c r="F46" s="50"/>
      <c r="G46" s="50"/>
      <c r="H46" s="24"/>
      <c r="I46" s="23"/>
      <c r="J46" s="23"/>
      <c r="K46" s="23"/>
      <c r="L46" s="23"/>
      <c r="M46" s="23"/>
      <c r="N46" s="23"/>
      <c r="O46" s="2"/>
      <c r="P46" s="2"/>
    </row>
    <row r="47" spans="2:16" ht="13.5">
      <c r="B47" s="50"/>
      <c r="C47" s="50"/>
      <c r="D47" s="50"/>
      <c r="E47" s="50"/>
      <c r="F47" s="50"/>
      <c r="G47" s="50"/>
      <c r="H47" s="50"/>
      <c r="I47" s="51"/>
      <c r="J47" s="51"/>
      <c r="K47" s="51"/>
      <c r="L47" s="51"/>
      <c r="M47" s="51"/>
      <c r="N47" s="51"/>
      <c r="P47" s="2"/>
    </row>
    <row r="48" spans="2:16" ht="13.5">
      <c r="B48" s="67">
        <v>2015</v>
      </c>
      <c r="C48" s="67">
        <v>2016</v>
      </c>
      <c r="D48" s="67">
        <v>2017</v>
      </c>
      <c r="E48" s="67">
        <v>2018</v>
      </c>
      <c r="H48" s="67">
        <v>2015</v>
      </c>
      <c r="I48" s="67">
        <v>2016</v>
      </c>
      <c r="J48" s="67">
        <v>2017</v>
      </c>
      <c r="K48" s="67">
        <v>2018</v>
      </c>
      <c r="L48" s="51"/>
      <c r="M48" s="51"/>
      <c r="N48" s="51"/>
      <c r="P48" s="2"/>
    </row>
    <row r="49" spans="1:16" ht="13.5">
      <c r="A49" s="3" t="s">
        <v>11</v>
      </c>
      <c r="B49" s="52">
        <v>141473651.52</v>
      </c>
      <c r="C49" s="68">
        <v>161304477.41</v>
      </c>
      <c r="D49" s="52">
        <v>164652662.4</v>
      </c>
      <c r="E49" s="52">
        <v>198825846.12</v>
      </c>
      <c r="G49" s="3" t="s">
        <v>10</v>
      </c>
      <c r="H49" s="52">
        <v>154090034.47</v>
      </c>
      <c r="I49" s="68">
        <v>180165260.84</v>
      </c>
      <c r="J49" s="52">
        <v>167271258.27</v>
      </c>
      <c r="K49" s="52">
        <v>198825846.12</v>
      </c>
      <c r="L49" s="51"/>
      <c r="M49" s="51"/>
      <c r="N49" s="51"/>
      <c r="P49" s="2"/>
    </row>
    <row r="50" spans="1:16" ht="13.5">
      <c r="A50" s="3" t="s">
        <v>165</v>
      </c>
      <c r="B50" s="69"/>
      <c r="C50" s="69"/>
      <c r="D50" s="69"/>
      <c r="G50" s="3" t="s">
        <v>165</v>
      </c>
      <c r="H50" s="69"/>
      <c r="I50" s="69"/>
      <c r="J50" s="69"/>
      <c r="K50" s="69"/>
      <c r="L50" s="51"/>
      <c r="M50" s="51"/>
      <c r="N50" s="51"/>
      <c r="P50" s="2"/>
    </row>
    <row r="51" spans="1:16" ht="13.5">
      <c r="A51" s="67" t="s">
        <v>208</v>
      </c>
      <c r="B51" s="70">
        <v>54617.51</v>
      </c>
      <c r="C51" s="70">
        <v>287040.81</v>
      </c>
      <c r="D51" s="70">
        <v>538897.03</v>
      </c>
      <c r="E51" s="70">
        <v>650000</v>
      </c>
      <c r="G51" s="67" t="s">
        <v>197</v>
      </c>
      <c r="H51" s="70">
        <v>11624841.36</v>
      </c>
      <c r="I51" s="70">
        <v>19745080.84</v>
      </c>
      <c r="J51" s="70">
        <v>8144024.61</v>
      </c>
      <c r="K51" s="70">
        <v>11071127.04</v>
      </c>
      <c r="L51" s="51"/>
      <c r="M51" s="51"/>
      <c r="N51" s="51"/>
      <c r="P51" s="2"/>
    </row>
    <row r="52" spans="1:16" ht="13.5">
      <c r="A52" s="67" t="s">
        <v>209</v>
      </c>
      <c r="B52" s="70">
        <v>1915122.42</v>
      </c>
      <c r="C52" s="70">
        <v>2152244.59</v>
      </c>
      <c r="D52" s="70">
        <v>2226083.2</v>
      </c>
      <c r="E52" s="70">
        <v>2500000</v>
      </c>
      <c r="G52" s="67" t="s">
        <v>168</v>
      </c>
      <c r="H52" s="70">
        <v>8627789.17</v>
      </c>
      <c r="I52" s="70">
        <v>2767513.95</v>
      </c>
      <c r="J52" s="70">
        <v>1447059.9</v>
      </c>
      <c r="K52" s="70">
        <v>4368000</v>
      </c>
      <c r="L52" s="51"/>
      <c r="M52" s="51"/>
      <c r="N52" s="51"/>
      <c r="P52" s="2"/>
    </row>
    <row r="53" spans="2:16" ht="13.5">
      <c r="B53" s="71">
        <v>1969739.93</v>
      </c>
      <c r="C53" s="71">
        <v>2439285.4</v>
      </c>
      <c r="D53" s="71">
        <f>SUM(D51:D52)</f>
        <v>2764980.2300000004</v>
      </c>
      <c r="E53" s="71">
        <f>SUM(E51:E52)</f>
        <v>3150000</v>
      </c>
      <c r="G53" s="67" t="s">
        <v>207</v>
      </c>
      <c r="H53" s="70">
        <v>131612.1</v>
      </c>
      <c r="I53" s="70">
        <v>183293</v>
      </c>
      <c r="J53" s="70">
        <v>49885.4</v>
      </c>
      <c r="K53" s="70">
        <v>208000</v>
      </c>
      <c r="L53" s="51"/>
      <c r="M53" s="51"/>
      <c r="N53" s="51"/>
      <c r="P53" s="2"/>
    </row>
    <row r="54" spans="2:16" ht="13.5">
      <c r="B54" s="72"/>
      <c r="C54" s="72"/>
      <c r="D54" s="72"/>
      <c r="E54" s="72"/>
      <c r="G54" s="67" t="s">
        <v>198</v>
      </c>
      <c r="H54" s="70"/>
      <c r="I54" s="70"/>
      <c r="J54" s="70"/>
      <c r="K54" s="70"/>
      <c r="L54" s="51"/>
      <c r="M54" s="51"/>
      <c r="N54" s="51"/>
      <c r="P54" s="2"/>
    </row>
    <row r="55" spans="1:16" ht="13.5">
      <c r="A55" s="73" t="s">
        <v>164</v>
      </c>
      <c r="B55" s="71">
        <f>B49-B53</f>
        <v>139503911.59</v>
      </c>
      <c r="C55" s="71">
        <f>C49-C53</f>
        <v>158865192.01</v>
      </c>
      <c r="D55" s="71">
        <f>D49-D53</f>
        <v>161887682.17000002</v>
      </c>
      <c r="E55" s="71">
        <f>E49-E53</f>
        <v>195675846.12</v>
      </c>
      <c r="H55" s="71">
        <f>SUM(H51:H54)</f>
        <v>20384242.630000003</v>
      </c>
      <c r="I55" s="71">
        <f>SUM(I51:I54)</f>
        <v>22695887.79</v>
      </c>
      <c r="J55" s="71">
        <f>SUM(J51:J54)</f>
        <v>9640969.91</v>
      </c>
      <c r="K55" s="71">
        <f>SUM(K51:K54)</f>
        <v>15647127.04</v>
      </c>
      <c r="P55" s="2"/>
    </row>
    <row r="56" spans="8:16" ht="13.5">
      <c r="H56" s="72"/>
      <c r="I56" s="72"/>
      <c r="J56" s="72"/>
      <c r="K56" s="72"/>
      <c r="P56" s="2"/>
    </row>
    <row r="57" spans="7:16" ht="13.5">
      <c r="G57" s="73" t="s">
        <v>206</v>
      </c>
      <c r="H57" s="71">
        <f>H49-H55</f>
        <v>133705791.84</v>
      </c>
      <c r="I57" s="71">
        <f>I49-I55</f>
        <v>157469373.05</v>
      </c>
      <c r="J57" s="71">
        <f>J49-J55</f>
        <v>157630288.36</v>
      </c>
      <c r="K57" s="71">
        <f>K49-K55</f>
        <v>183178719.08</v>
      </c>
      <c r="P57" s="2"/>
    </row>
    <row r="58" ht="13.5">
      <c r="P58" s="2"/>
    </row>
    <row r="59" ht="13.5">
      <c r="P59" s="2"/>
    </row>
    <row r="60" ht="13.5">
      <c r="P60" s="2"/>
    </row>
    <row r="61" ht="13.5">
      <c r="P61" s="2"/>
    </row>
    <row r="62" ht="13.5">
      <c r="P62" s="2"/>
    </row>
    <row r="63" ht="13.5">
      <c r="P63" s="2"/>
    </row>
    <row r="64" ht="13.5">
      <c r="P64" s="2"/>
    </row>
    <row r="65" ht="13.5">
      <c r="P65" s="2"/>
    </row>
    <row r="66" ht="13.5">
      <c r="P66" s="2"/>
    </row>
    <row r="67" ht="13.5">
      <c r="P67" s="2"/>
    </row>
    <row r="68" ht="13.5">
      <c r="P68" s="2"/>
    </row>
    <row r="69" ht="13.5">
      <c r="P69" s="2"/>
    </row>
    <row r="70" ht="13.5">
      <c r="P70" s="2"/>
    </row>
    <row r="71" ht="13.5">
      <c r="P71" s="2"/>
    </row>
    <row r="72" ht="13.5">
      <c r="P72" s="2"/>
    </row>
    <row r="73" ht="13.5">
      <c r="P73" s="2"/>
    </row>
    <row r="74" ht="13.5">
      <c r="P74" s="2"/>
    </row>
    <row r="75" ht="13.5">
      <c r="P75" s="2"/>
    </row>
    <row r="76" ht="13.5">
      <c r="P76" s="2"/>
    </row>
    <row r="77" ht="13.5">
      <c r="P77" s="2"/>
    </row>
    <row r="78" ht="13.5">
      <c r="P78" s="2"/>
    </row>
    <row r="79" ht="13.5">
      <c r="P79" s="2"/>
    </row>
    <row r="80" ht="13.5">
      <c r="P80" s="2"/>
    </row>
    <row r="81" ht="13.5">
      <c r="P81" s="2"/>
    </row>
    <row r="82" ht="13.5">
      <c r="P82" s="2"/>
    </row>
    <row r="83" ht="13.5">
      <c r="P83" s="2"/>
    </row>
    <row r="84" ht="13.5">
      <c r="P84" s="2"/>
    </row>
    <row r="85" ht="13.5">
      <c r="P85" s="2"/>
    </row>
    <row r="86" ht="13.5">
      <c r="P86" s="2"/>
    </row>
    <row r="87" ht="13.5">
      <c r="P87" s="2"/>
    </row>
    <row r="88" ht="13.5">
      <c r="P88" s="2"/>
    </row>
    <row r="89" ht="13.5">
      <c r="P89" s="2"/>
    </row>
    <row r="90" ht="13.5">
      <c r="P90" s="2"/>
    </row>
    <row r="91" ht="13.5">
      <c r="P91" s="2"/>
    </row>
  </sheetData>
  <sheetProtection/>
  <mergeCells count="21">
    <mergeCell ref="L45:M45"/>
    <mergeCell ref="L44:M44"/>
    <mergeCell ref="A12:C12"/>
    <mergeCell ref="A11:C11"/>
    <mergeCell ref="A35:N35"/>
    <mergeCell ref="A19:I19"/>
    <mergeCell ref="A13:C13"/>
    <mergeCell ref="J7:N7"/>
    <mergeCell ref="A29:N29"/>
    <mergeCell ref="A16:C16"/>
    <mergeCell ref="A5:C5"/>
    <mergeCell ref="A21:C21"/>
    <mergeCell ref="J8:N8"/>
    <mergeCell ref="A9:C9"/>
    <mergeCell ref="J5:N5"/>
    <mergeCell ref="A7:C7"/>
    <mergeCell ref="A6:C6"/>
    <mergeCell ref="J9:N9"/>
    <mergeCell ref="A3:I3"/>
    <mergeCell ref="A10:C10"/>
    <mergeCell ref="A8:C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2" r:id="rId3"/>
  <rowBreaks count="1" manualBreakCount="1">
    <brk id="2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90" zoomScalePageLayoutView="0" workbookViewId="0" topLeftCell="A7">
      <selection activeCell="F24" sqref="F24:G24"/>
    </sheetView>
  </sheetViews>
  <sheetFormatPr defaultColWidth="9.140625" defaultRowHeight="12.75"/>
  <cols>
    <col min="1" max="1" width="19.8515625" style="3" customWidth="1"/>
    <col min="2" max="2" width="13.421875" style="3" customWidth="1"/>
    <col min="3" max="3" width="12.8515625" style="3" customWidth="1"/>
    <col min="4" max="4" width="13.00390625" style="3" customWidth="1"/>
    <col min="5" max="5" width="13.421875" style="3" customWidth="1"/>
    <col min="6" max="6" width="16.140625" style="3" bestFit="1" customWidth="1"/>
    <col min="7" max="7" width="14.57421875" style="3" customWidth="1"/>
    <col min="8" max="8" width="13.140625" style="3" customWidth="1"/>
    <col min="9" max="9" width="13.28125" style="3" customWidth="1"/>
    <col min="10" max="10" width="11.8515625" style="3" customWidth="1"/>
    <col min="11" max="11" width="1.7109375" style="3" customWidth="1"/>
    <col min="12" max="12" width="27.421875" style="3" customWidth="1"/>
    <col min="13" max="16384" width="9.140625" style="3" customWidth="1"/>
  </cols>
  <sheetData>
    <row r="1" spans="1:10" ht="13.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3.5">
      <c r="A2" s="311" t="s">
        <v>1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3.5">
      <c r="A3" s="311" t="s">
        <v>199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ht="5.2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3.5">
      <c r="A5" s="281" t="s">
        <v>285</v>
      </c>
      <c r="B5" s="282"/>
      <c r="C5" s="282"/>
      <c r="D5" s="282"/>
      <c r="E5" s="282"/>
      <c r="F5" s="282"/>
      <c r="G5" s="282"/>
      <c r="H5" s="282"/>
      <c r="I5" s="282"/>
      <c r="J5" s="283"/>
    </row>
    <row r="6" spans="1:12" ht="12" customHeight="1">
      <c r="A6" s="51"/>
      <c r="B6" s="74"/>
      <c r="C6" s="74"/>
      <c r="D6" s="74"/>
      <c r="E6" s="51"/>
      <c r="F6" s="51"/>
      <c r="G6" s="51"/>
      <c r="H6" s="51"/>
      <c r="I6" s="329">
        <v>1</v>
      </c>
      <c r="J6" s="330"/>
      <c r="L6" s="14"/>
    </row>
    <row r="7" spans="1:10" ht="13.5">
      <c r="A7" s="326" t="s">
        <v>2</v>
      </c>
      <c r="B7" s="332">
        <v>2019</v>
      </c>
      <c r="C7" s="333"/>
      <c r="D7" s="334"/>
      <c r="E7" s="332">
        <v>2020</v>
      </c>
      <c r="F7" s="333"/>
      <c r="G7" s="334"/>
      <c r="H7" s="332">
        <v>2021</v>
      </c>
      <c r="I7" s="333"/>
      <c r="J7" s="334"/>
    </row>
    <row r="8" spans="1:10" ht="13.5">
      <c r="A8" s="327"/>
      <c r="B8" s="75" t="s">
        <v>3</v>
      </c>
      <c r="C8" s="75" t="s">
        <v>3</v>
      </c>
      <c r="D8" s="76" t="s">
        <v>7</v>
      </c>
      <c r="E8" s="75" t="s">
        <v>3</v>
      </c>
      <c r="F8" s="75" t="s">
        <v>3</v>
      </c>
      <c r="G8" s="76" t="s">
        <v>7</v>
      </c>
      <c r="H8" s="75" t="s">
        <v>3</v>
      </c>
      <c r="I8" s="75" t="s">
        <v>3</v>
      </c>
      <c r="J8" s="76" t="s">
        <v>7</v>
      </c>
    </row>
    <row r="9" spans="1:10" ht="13.5">
      <c r="A9" s="327"/>
      <c r="B9" s="75" t="s">
        <v>4</v>
      </c>
      <c r="C9" s="75" t="s">
        <v>6</v>
      </c>
      <c r="D9" s="76" t="s">
        <v>8</v>
      </c>
      <c r="E9" s="75" t="s">
        <v>4</v>
      </c>
      <c r="F9" s="75" t="s">
        <v>6</v>
      </c>
      <c r="G9" s="76" t="s">
        <v>118</v>
      </c>
      <c r="H9" s="75" t="s">
        <v>4</v>
      </c>
      <c r="I9" s="75" t="s">
        <v>6</v>
      </c>
      <c r="J9" s="76" t="s">
        <v>120</v>
      </c>
    </row>
    <row r="10" spans="1:10" ht="13.5">
      <c r="A10" s="328"/>
      <c r="B10" s="77" t="s">
        <v>5</v>
      </c>
      <c r="C10" s="77"/>
      <c r="D10" s="77" t="s">
        <v>9</v>
      </c>
      <c r="E10" s="77" t="s">
        <v>27</v>
      </c>
      <c r="F10" s="77"/>
      <c r="G10" s="77" t="s">
        <v>9</v>
      </c>
      <c r="H10" s="77" t="s">
        <v>119</v>
      </c>
      <c r="I10" s="77"/>
      <c r="J10" s="78" t="s">
        <v>9</v>
      </c>
    </row>
    <row r="11" spans="1:10" ht="13.5">
      <c r="A11" s="79" t="s">
        <v>10</v>
      </c>
      <c r="B11" s="80">
        <f>'Base de Calculo'!J31</f>
        <v>206778879.9648</v>
      </c>
      <c r="C11" s="272">
        <f aca="true" t="shared" si="0" ref="C11:C18">B11/$B$39</f>
        <v>198825846.12</v>
      </c>
      <c r="D11" s="81">
        <f>(B11/$B$30)*100</f>
        <v>179684.05220650308</v>
      </c>
      <c r="E11" s="80">
        <f>'Base de Calculo'!L31</f>
        <v>215050035.163392</v>
      </c>
      <c r="F11" s="275">
        <f>E11/B40</f>
        <v>198752343.0345582</v>
      </c>
      <c r="G11" s="81">
        <f>(E11/$D$30)*100</f>
        <v>171913.5547667428</v>
      </c>
      <c r="H11" s="80">
        <f>'Base de Calculo'!N31</f>
        <v>223652036.5699277</v>
      </c>
      <c r="I11" s="80">
        <f>H11/B41</f>
        <v>198801810.28438017</v>
      </c>
      <c r="J11" s="81">
        <f>(H11/$F$30)*100</f>
        <v>164589.33481855685</v>
      </c>
    </row>
    <row r="12" spans="1:10" ht="13.5">
      <c r="A12" s="79" t="s">
        <v>89</v>
      </c>
      <c r="B12" s="80">
        <f>'Base de Calculo'!J32</f>
        <v>190505867.84320003</v>
      </c>
      <c r="C12" s="273">
        <f t="shared" si="0"/>
        <v>183178719.08</v>
      </c>
      <c r="D12" s="81">
        <f>(B12/$B$30)*100</f>
        <v>165543.3393826771</v>
      </c>
      <c r="E12" s="80">
        <f>'Base de Calculo'!L32</f>
        <v>198126102.55692804</v>
      </c>
      <c r="F12" s="275">
        <f aca="true" t="shared" si="1" ref="F12:F18">E12/$B$40</f>
        <v>183111000.51472092</v>
      </c>
      <c r="G12" s="81">
        <f aca="true" t="shared" si="2" ref="G12:G18">(E12/$D$30)*100</f>
        <v>158384.36183822528</v>
      </c>
      <c r="H12" s="80">
        <f>'Base de Calculo'!N32</f>
        <v>206051146.65920517</v>
      </c>
      <c r="I12" s="80">
        <f aca="true" t="shared" si="3" ref="I12:I18">H12/$B$41</f>
        <v>183156574.80818236</v>
      </c>
      <c r="J12" s="81">
        <f aca="true" t="shared" si="4" ref="J12:J18">(H12/$F$30)*100</f>
        <v>151636.5407950841</v>
      </c>
    </row>
    <row r="13" spans="1:10" ht="13.5">
      <c r="A13" s="79" t="s">
        <v>11</v>
      </c>
      <c r="B13" s="80">
        <f>'Base de Calculo'!J37</f>
        <v>206778879.9648</v>
      </c>
      <c r="C13" s="273">
        <f t="shared" si="0"/>
        <v>198825846.12</v>
      </c>
      <c r="D13" s="81">
        <f aca="true" t="shared" si="5" ref="D13:D18">(B13/$B$30)*100</f>
        <v>179684.05220650308</v>
      </c>
      <c r="E13" s="80">
        <f>'Base de Calculo'!L37</f>
        <v>215050035.163392</v>
      </c>
      <c r="F13" s="275">
        <f t="shared" si="1"/>
        <v>198752343.0345582</v>
      </c>
      <c r="G13" s="81">
        <f t="shared" si="2"/>
        <v>171913.5547667428</v>
      </c>
      <c r="H13" s="80">
        <f>'Base de Calculo'!N37</f>
        <v>223652036.5699277</v>
      </c>
      <c r="I13" s="80">
        <f t="shared" si="3"/>
        <v>198801810.28438017</v>
      </c>
      <c r="J13" s="81">
        <f t="shared" si="4"/>
        <v>164589.33481855685</v>
      </c>
    </row>
    <row r="14" spans="1:10" ht="13.5">
      <c r="A14" s="79" t="s">
        <v>90</v>
      </c>
      <c r="B14" s="80">
        <f>'Base de Calculo'!J38</f>
        <v>203502879.9648</v>
      </c>
      <c r="C14" s="273">
        <f t="shared" si="0"/>
        <v>195675846.12</v>
      </c>
      <c r="D14" s="81">
        <f t="shared" si="5"/>
        <v>176837.31585156824</v>
      </c>
      <c r="E14" s="80">
        <f>'Base de Calculo'!L38</f>
        <v>211642995.163392</v>
      </c>
      <c r="F14" s="275">
        <f t="shared" si="1"/>
        <v>195603507.54472458</v>
      </c>
      <c r="G14" s="81">
        <f t="shared" si="2"/>
        <v>169189.92648559666</v>
      </c>
      <c r="H14" s="80">
        <f>'Base de Calculo'!N38</f>
        <v>220108714.9699277</v>
      </c>
      <c r="I14" s="80">
        <f t="shared" si="3"/>
        <v>195652191.08438018</v>
      </c>
      <c r="J14" s="81">
        <f t="shared" si="4"/>
        <v>161981.74423214214</v>
      </c>
    </row>
    <row r="15" spans="1:12" ht="13.5">
      <c r="A15" s="79" t="s">
        <v>12</v>
      </c>
      <c r="B15" s="80">
        <f>B12-B14</f>
        <v>-12997012.121599972</v>
      </c>
      <c r="C15" s="273">
        <f t="shared" si="0"/>
        <v>-12497127.039999973</v>
      </c>
      <c r="D15" s="81">
        <f t="shared" si="5"/>
        <v>-11293.97646889117</v>
      </c>
      <c r="E15" s="80">
        <f>E12-E14</f>
        <v>-13516892.606463969</v>
      </c>
      <c r="F15" s="275">
        <f t="shared" si="1"/>
        <v>-12492507.030003667</v>
      </c>
      <c r="G15" s="81">
        <f t="shared" si="2"/>
        <v>-10805.564647371397</v>
      </c>
      <c r="H15" s="80">
        <f>H12-H14</f>
        <v>-14057568.31072253</v>
      </c>
      <c r="I15" s="80">
        <f t="shared" si="3"/>
        <v>-12495616.276197804</v>
      </c>
      <c r="J15" s="81">
        <f t="shared" si="4"/>
        <v>-10345.203437058033</v>
      </c>
      <c r="L15" s="82"/>
    </row>
    <row r="16" spans="1:10" ht="13.5">
      <c r="A16" s="79" t="s">
        <v>13</v>
      </c>
      <c r="B16" s="80">
        <f>'Base de Calculo'!G16</f>
        <v>-12514160.852700025</v>
      </c>
      <c r="C16" s="273">
        <f t="shared" si="0"/>
        <v>-12032846.973750023</v>
      </c>
      <c r="D16" s="81">
        <f t="shared" si="5"/>
        <v>-10874.394582076793</v>
      </c>
      <c r="E16" s="80">
        <f>'Base de Calculo'!H16</f>
        <v>-14136395.065453976</v>
      </c>
      <c r="F16" s="275">
        <f t="shared" si="1"/>
        <v>-13065060.134430662</v>
      </c>
      <c r="G16" s="81">
        <f t="shared" si="2"/>
        <v>-11300.802278143196</v>
      </c>
      <c r="H16" s="80">
        <f>'Base de Calculo'!I16</f>
        <v>-15077866.172139913</v>
      </c>
      <c r="I16" s="80">
        <f t="shared" si="3"/>
        <v>-13402547.708568811</v>
      </c>
      <c r="J16" s="81">
        <f t="shared" si="4"/>
        <v>-11096.057973877678</v>
      </c>
    </row>
    <row r="17" spans="1:10" ht="13.5">
      <c r="A17" s="79" t="s">
        <v>14</v>
      </c>
      <c r="B17" s="80">
        <f>'Base de Calculo'!G5</f>
        <v>12648376.3016</v>
      </c>
      <c r="C17" s="273">
        <f t="shared" si="0"/>
        <v>12161900.29</v>
      </c>
      <c r="D17" s="81">
        <f t="shared" si="5"/>
        <v>10991.023397027178</v>
      </c>
      <c r="E17" s="80">
        <f>'Base de Calculo'!H5</f>
        <v>12667835.342063999</v>
      </c>
      <c r="F17" s="275">
        <f t="shared" si="1"/>
        <v>11707796.064754156</v>
      </c>
      <c r="G17" s="81">
        <f t="shared" si="2"/>
        <v>10126.818176055438</v>
      </c>
      <c r="H17" s="80">
        <f>'Base de Calculo'!I5</f>
        <v>12668613.703682559</v>
      </c>
      <c r="I17" s="80">
        <f t="shared" si="3"/>
        <v>11260989.958828941</v>
      </c>
      <c r="J17" s="81">
        <f t="shared" si="4"/>
        <v>9323.04813558193</v>
      </c>
    </row>
    <row r="18" spans="1:10" ht="13.5">
      <c r="A18" s="79" t="s">
        <v>15</v>
      </c>
      <c r="B18" s="80">
        <f>'Base de Calculo'!G10</f>
        <v>-217537902.3027</v>
      </c>
      <c r="C18" s="274">
        <f t="shared" si="0"/>
        <v>-209171059.9064423</v>
      </c>
      <c r="D18" s="81">
        <f t="shared" si="5"/>
        <v>-189033.28909076928</v>
      </c>
      <c r="E18" s="80">
        <f>'Base de Calculo'!H10</f>
        <v>-231674297.368154</v>
      </c>
      <c r="F18" s="275">
        <f t="shared" si="1"/>
        <v>-214116725.84857115</v>
      </c>
      <c r="G18" s="81">
        <f t="shared" si="2"/>
        <v>-185203.1876134597</v>
      </c>
      <c r="H18" s="80">
        <f>'Base de Calculo'!I10</f>
        <v>-246752163.5402939</v>
      </c>
      <c r="I18" s="80">
        <f t="shared" si="3"/>
        <v>-219335256.48026124</v>
      </c>
      <c r="J18" s="81">
        <f t="shared" si="4"/>
        <v>-181589.11085720707</v>
      </c>
    </row>
    <row r="19" spans="1:10" ht="3" customHeight="1">
      <c r="A19" s="83"/>
      <c r="B19" s="84"/>
      <c r="C19" s="84"/>
      <c r="D19" s="85"/>
      <c r="E19" s="84"/>
      <c r="F19" s="84"/>
      <c r="G19" s="85"/>
      <c r="H19" s="84"/>
      <c r="I19" s="84"/>
      <c r="J19" s="85"/>
    </row>
    <row r="20" spans="1:10" ht="13.5">
      <c r="A20" s="86" t="s">
        <v>255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12.75" customHeight="1">
      <c r="A21" s="89" t="s">
        <v>200</v>
      </c>
      <c r="B21" s="51"/>
      <c r="C21" s="51"/>
      <c r="D21" s="51"/>
      <c r="E21" s="51"/>
      <c r="F21" s="51"/>
      <c r="G21" s="51"/>
      <c r="H21" s="51"/>
      <c r="I21" s="89"/>
      <c r="J21" s="51"/>
    </row>
    <row r="22" spans="1:10" ht="5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3.5">
      <c r="A23" s="90" t="s">
        <v>16</v>
      </c>
      <c r="B23" s="324">
        <v>2019</v>
      </c>
      <c r="C23" s="325"/>
      <c r="D23" s="324">
        <v>2020</v>
      </c>
      <c r="E23" s="325"/>
      <c r="F23" s="324">
        <v>2021</v>
      </c>
      <c r="G23" s="325"/>
      <c r="H23" s="306"/>
      <c r="I23" s="311"/>
      <c r="J23" s="311"/>
    </row>
    <row r="24" spans="1:10" ht="12.75" customHeight="1">
      <c r="A24" s="91" t="s">
        <v>121</v>
      </c>
      <c r="B24" s="322">
        <v>4.66</v>
      </c>
      <c r="C24" s="323"/>
      <c r="D24" s="322">
        <v>4.52</v>
      </c>
      <c r="E24" s="323"/>
      <c r="F24" s="322">
        <v>4.45</v>
      </c>
      <c r="G24" s="323"/>
      <c r="H24" s="306"/>
      <c r="I24" s="311"/>
      <c r="J24" s="311"/>
    </row>
    <row r="25" spans="1:10" ht="12.75" customHeight="1">
      <c r="A25" s="92" t="s">
        <v>210</v>
      </c>
      <c r="B25" s="312">
        <f>B39</f>
        <v>1.04</v>
      </c>
      <c r="C25" s="313"/>
      <c r="D25" s="312">
        <f>B40</f>
        <v>1.082</v>
      </c>
      <c r="E25" s="313"/>
      <c r="F25" s="312">
        <f>B41</f>
        <v>1.125</v>
      </c>
      <c r="G25" s="313"/>
      <c r="H25" s="309"/>
      <c r="I25" s="310"/>
      <c r="J25" s="310"/>
    </row>
    <row r="26" spans="1:10" ht="12.75" customHeight="1">
      <c r="A26" s="93" t="s">
        <v>211</v>
      </c>
      <c r="B26" s="314"/>
      <c r="C26" s="315"/>
      <c r="D26" s="314"/>
      <c r="E26" s="315"/>
      <c r="F26" s="314"/>
      <c r="G26" s="315"/>
      <c r="H26" s="306"/>
      <c r="I26" s="307"/>
      <c r="J26" s="307"/>
    </row>
    <row r="27" spans="1:10" ht="12.75" customHeight="1">
      <c r="A27" s="95" t="s">
        <v>17</v>
      </c>
      <c r="B27" s="316">
        <v>4</v>
      </c>
      <c r="C27" s="317"/>
      <c r="D27" s="316">
        <v>4</v>
      </c>
      <c r="E27" s="317"/>
      <c r="F27" s="316">
        <v>4</v>
      </c>
      <c r="G27" s="317"/>
      <c r="H27" s="309"/>
      <c r="I27" s="310"/>
      <c r="J27" s="310"/>
    </row>
    <row r="28" spans="1:10" ht="12.75" customHeight="1">
      <c r="A28" s="96" t="s">
        <v>18</v>
      </c>
      <c r="B28" s="318"/>
      <c r="C28" s="319"/>
      <c r="D28" s="318"/>
      <c r="E28" s="319"/>
      <c r="F28" s="318"/>
      <c r="G28" s="319"/>
      <c r="H28" s="306"/>
      <c r="I28" s="307"/>
      <c r="J28" s="307"/>
    </row>
    <row r="29" spans="1:10" ht="12.75" customHeight="1">
      <c r="A29" s="94" t="s">
        <v>116</v>
      </c>
      <c r="B29" s="320"/>
      <c r="C29" s="321"/>
      <c r="D29" s="320"/>
      <c r="E29" s="321"/>
      <c r="F29" s="320"/>
      <c r="G29" s="321"/>
      <c r="H29" s="309"/>
      <c r="I29" s="310"/>
      <c r="J29" s="310"/>
    </row>
    <row r="30" spans="1:10" ht="12.75" customHeight="1">
      <c r="A30" s="97" t="s">
        <v>122</v>
      </c>
      <c r="B30" s="322">
        <v>115079.15</v>
      </c>
      <c r="C30" s="323"/>
      <c r="D30" s="322">
        <v>125091.96</v>
      </c>
      <c r="E30" s="323"/>
      <c r="F30" s="322">
        <v>135884.89</v>
      </c>
      <c r="G30" s="323"/>
      <c r="H30" s="98"/>
      <c r="I30" s="98"/>
      <c r="J30" s="98"/>
    </row>
    <row r="31" spans="1:10" ht="13.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3.5">
      <c r="A32" s="89" t="s">
        <v>76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3.5">
      <c r="A33" s="51" t="s">
        <v>77</v>
      </c>
      <c r="B33" s="51"/>
      <c r="C33" s="98"/>
      <c r="D33" s="308"/>
      <c r="E33" s="308"/>
      <c r="F33" s="308"/>
      <c r="G33" s="308"/>
      <c r="H33" s="308"/>
      <c r="I33" s="308"/>
      <c r="J33" s="308"/>
    </row>
    <row r="34" spans="1:10" ht="13.5">
      <c r="A34" s="51" t="s">
        <v>117</v>
      </c>
      <c r="B34" s="51"/>
      <c r="C34" s="51"/>
      <c r="D34" s="308"/>
      <c r="E34" s="308"/>
      <c r="F34" s="308"/>
      <c r="G34" s="308"/>
      <c r="H34" s="308"/>
      <c r="I34" s="308"/>
      <c r="J34" s="308"/>
    </row>
    <row r="35" spans="1:10" ht="13.5">
      <c r="A35" s="99">
        <v>1.04</v>
      </c>
      <c r="B35" s="51"/>
      <c r="C35" s="51"/>
      <c r="D35" s="308"/>
      <c r="E35" s="308"/>
      <c r="F35" s="308"/>
      <c r="G35" s="308"/>
      <c r="H35" s="308"/>
      <c r="I35" s="308"/>
      <c r="J35" s="308"/>
    </row>
    <row r="36" spans="1:10" ht="13.5">
      <c r="A36" s="89" t="s">
        <v>79</v>
      </c>
      <c r="B36" s="51"/>
      <c r="C36" s="51"/>
      <c r="D36" s="308"/>
      <c r="E36" s="308"/>
      <c r="F36" s="308"/>
      <c r="G36" s="308"/>
      <c r="H36" s="308"/>
      <c r="I36" s="308"/>
      <c r="J36" s="308"/>
    </row>
    <row r="37" spans="1:10" ht="13.5">
      <c r="A37" s="51" t="s">
        <v>80</v>
      </c>
      <c r="B37" s="51"/>
      <c r="C37" s="51"/>
      <c r="D37" s="308"/>
      <c r="E37" s="308"/>
      <c r="F37" s="308"/>
      <c r="G37" s="308"/>
      <c r="H37" s="308"/>
      <c r="I37" s="308"/>
      <c r="J37" s="308"/>
    </row>
    <row r="38" spans="1:10" ht="13.5">
      <c r="A38" s="100" t="s">
        <v>19</v>
      </c>
      <c r="B38" s="100"/>
      <c r="C38" s="51"/>
      <c r="D38" s="308"/>
      <c r="E38" s="308"/>
      <c r="F38" s="308"/>
      <c r="G38" s="308"/>
      <c r="H38" s="308"/>
      <c r="I38" s="308"/>
      <c r="J38" s="308"/>
    </row>
    <row r="39" spans="1:10" ht="13.5">
      <c r="A39" s="100" t="s">
        <v>236</v>
      </c>
      <c r="B39" s="101">
        <v>1.04</v>
      </c>
      <c r="C39" s="51"/>
      <c r="D39" s="308"/>
      <c r="E39" s="308"/>
      <c r="F39" s="308"/>
      <c r="G39" s="308"/>
      <c r="H39" s="308"/>
      <c r="I39" s="308"/>
      <c r="J39" s="308"/>
    </row>
    <row r="40" spans="1:10" ht="13.5">
      <c r="A40" s="102" t="s">
        <v>237</v>
      </c>
      <c r="B40" s="103">
        <v>1.082</v>
      </c>
      <c r="D40" s="305"/>
      <c r="E40" s="305"/>
      <c r="F40" s="305"/>
      <c r="G40" s="305"/>
      <c r="H40" s="305"/>
      <c r="I40" s="305"/>
      <c r="J40" s="305"/>
    </row>
    <row r="41" spans="1:10" ht="13.5">
      <c r="A41" s="102" t="s">
        <v>238</v>
      </c>
      <c r="B41" s="103">
        <v>1.125</v>
      </c>
      <c r="D41" s="305"/>
      <c r="E41" s="305"/>
      <c r="F41" s="305"/>
      <c r="G41" s="305"/>
      <c r="H41" s="305"/>
      <c r="I41" s="305"/>
      <c r="J41" s="305"/>
    </row>
    <row r="42" spans="4:10" ht="13.5">
      <c r="D42" s="305"/>
      <c r="E42" s="305"/>
      <c r="F42" s="305"/>
      <c r="G42" s="305"/>
      <c r="H42" s="305"/>
      <c r="I42" s="305"/>
      <c r="J42" s="305"/>
    </row>
    <row r="43" spans="4:10" ht="13.5">
      <c r="D43" s="305"/>
      <c r="E43" s="305"/>
      <c r="F43" s="305"/>
      <c r="G43" s="305"/>
      <c r="H43" s="305"/>
      <c r="I43" s="305"/>
      <c r="J43" s="305"/>
    </row>
    <row r="44" spans="4:10" ht="13.5">
      <c r="D44" s="305"/>
      <c r="E44" s="305"/>
      <c r="F44" s="305"/>
      <c r="G44" s="305"/>
      <c r="H44" s="305"/>
      <c r="I44" s="305"/>
      <c r="J44" s="305"/>
    </row>
    <row r="45" spans="4:10" ht="13.5">
      <c r="D45" s="305"/>
      <c r="E45" s="305"/>
      <c r="F45" s="305"/>
      <c r="G45" s="305"/>
      <c r="H45" s="305"/>
      <c r="I45" s="305"/>
      <c r="J45" s="305"/>
    </row>
    <row r="46" spans="4:10" ht="13.5">
      <c r="D46" s="305"/>
      <c r="E46" s="305"/>
      <c r="F46" s="305"/>
      <c r="G46" s="305"/>
      <c r="H46" s="305"/>
      <c r="I46" s="305"/>
      <c r="J46" s="305"/>
    </row>
    <row r="47" spans="4:10" ht="13.5">
      <c r="D47" s="104"/>
      <c r="E47" s="104"/>
      <c r="F47" s="104"/>
      <c r="G47" s="104"/>
      <c r="H47" s="104"/>
      <c r="I47" s="104"/>
      <c r="J47" s="104"/>
    </row>
    <row r="48" spans="4:10" ht="13.5">
      <c r="D48" s="104"/>
      <c r="E48" s="104"/>
      <c r="F48" s="104"/>
      <c r="G48" s="104"/>
      <c r="H48" s="104"/>
      <c r="I48" s="104"/>
      <c r="J48" s="104"/>
    </row>
    <row r="49" spans="4:10" ht="13.5">
      <c r="D49" s="104"/>
      <c r="E49" s="104"/>
      <c r="F49" s="104"/>
      <c r="G49" s="104"/>
      <c r="H49" s="104"/>
      <c r="I49" s="104"/>
      <c r="J49" s="104"/>
    </row>
    <row r="50" spans="4:10" ht="13.5">
      <c r="D50" s="104"/>
      <c r="E50" s="104"/>
      <c r="F50" s="104"/>
      <c r="G50" s="104"/>
      <c r="H50" s="104"/>
      <c r="I50" s="104"/>
      <c r="J50" s="104"/>
    </row>
    <row r="51" spans="4:10" ht="13.5">
      <c r="D51" s="104"/>
      <c r="E51" s="104"/>
      <c r="F51" s="104"/>
      <c r="G51" s="104"/>
      <c r="H51" s="104"/>
      <c r="I51" s="104"/>
      <c r="J51" s="104"/>
    </row>
    <row r="52" spans="4:10" ht="13.5">
      <c r="D52" s="104"/>
      <c r="E52" s="104"/>
      <c r="F52" s="104"/>
      <c r="G52" s="104"/>
      <c r="H52" s="104"/>
      <c r="I52" s="104"/>
      <c r="J52" s="104"/>
    </row>
  </sheetData>
  <sheetProtection/>
  <mergeCells count="45">
    <mergeCell ref="A7:A10"/>
    <mergeCell ref="A1:J1"/>
    <mergeCell ref="A2:J2"/>
    <mergeCell ref="I6:J6"/>
    <mergeCell ref="A3:J3"/>
    <mergeCell ref="H7:J7"/>
    <mergeCell ref="A5:J5"/>
    <mergeCell ref="B7:D7"/>
    <mergeCell ref="E7:G7"/>
    <mergeCell ref="B30:C30"/>
    <mergeCell ref="B27:C29"/>
    <mergeCell ref="B25:C26"/>
    <mergeCell ref="D27:E29"/>
    <mergeCell ref="D30:E30"/>
    <mergeCell ref="D25:E26"/>
    <mergeCell ref="B24:C24"/>
    <mergeCell ref="D24:E24"/>
    <mergeCell ref="F24:G24"/>
    <mergeCell ref="F23:G23"/>
    <mergeCell ref="B23:C23"/>
    <mergeCell ref="D23:E23"/>
    <mergeCell ref="H25:J25"/>
    <mergeCell ref="D37:J37"/>
    <mergeCell ref="H24:J24"/>
    <mergeCell ref="H23:J23"/>
    <mergeCell ref="F25:G26"/>
    <mergeCell ref="F27:G29"/>
    <mergeCell ref="F30:G30"/>
    <mergeCell ref="H29:J29"/>
    <mergeCell ref="H28:J28"/>
    <mergeCell ref="H27:J27"/>
    <mergeCell ref="H26:J26"/>
    <mergeCell ref="D38:J38"/>
    <mergeCell ref="D39:J39"/>
    <mergeCell ref="D40:J40"/>
    <mergeCell ref="D33:J33"/>
    <mergeCell ref="D34:J34"/>
    <mergeCell ref="D35:J35"/>
    <mergeCell ref="D36:J36"/>
    <mergeCell ref="D45:J45"/>
    <mergeCell ref="D46:J46"/>
    <mergeCell ref="D41:J41"/>
    <mergeCell ref="D42:J42"/>
    <mergeCell ref="D43:J43"/>
    <mergeCell ref="D44:J4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showGridLines="0" zoomScaleSheetLayoutView="130" zoomScalePageLayoutView="0" workbookViewId="0" topLeftCell="A1">
      <selection activeCell="B17" sqref="B17"/>
    </sheetView>
  </sheetViews>
  <sheetFormatPr defaultColWidth="9.140625" defaultRowHeight="12.75"/>
  <cols>
    <col min="1" max="1" width="27.00390625" style="3" customWidth="1"/>
    <col min="2" max="2" width="13.57421875" style="3" customWidth="1"/>
    <col min="3" max="3" width="10.7109375" style="3" customWidth="1"/>
    <col min="4" max="4" width="14.00390625" style="3" customWidth="1"/>
    <col min="5" max="5" width="11.140625" style="3" customWidth="1"/>
    <col min="6" max="7" width="12.57421875" style="3" customWidth="1"/>
    <col min="8" max="8" width="4.28125" style="3" customWidth="1"/>
    <col min="9" max="9" width="19.28125" style="3" customWidth="1"/>
    <col min="10" max="16384" width="9.140625" style="3" customWidth="1"/>
  </cols>
  <sheetData>
    <row r="1" spans="1:9" ht="13.5">
      <c r="A1" s="311" t="s">
        <v>234</v>
      </c>
      <c r="B1" s="311"/>
      <c r="C1" s="311"/>
      <c r="D1" s="311"/>
      <c r="E1" s="311"/>
      <c r="F1" s="311"/>
      <c r="G1" s="311"/>
      <c r="H1" s="51"/>
      <c r="I1" s="51"/>
    </row>
    <row r="2" spans="1:9" ht="13.5">
      <c r="A2" s="311" t="s">
        <v>20</v>
      </c>
      <c r="B2" s="311"/>
      <c r="C2" s="311"/>
      <c r="D2" s="311"/>
      <c r="E2" s="311"/>
      <c r="F2" s="311"/>
      <c r="G2" s="311"/>
      <c r="H2" s="51"/>
      <c r="I2" s="51"/>
    </row>
    <row r="3" spans="1:9" ht="13.5">
      <c r="A3" s="311" t="s">
        <v>201</v>
      </c>
      <c r="B3" s="331"/>
      <c r="C3" s="331"/>
      <c r="D3" s="331"/>
      <c r="E3" s="331"/>
      <c r="F3" s="331"/>
      <c r="G3" s="331"/>
      <c r="H3" s="51"/>
      <c r="I3" s="51"/>
    </row>
    <row r="4" spans="1:9" ht="13.5">
      <c r="A4" s="281" t="s">
        <v>273</v>
      </c>
      <c r="B4" s="282"/>
      <c r="C4" s="282"/>
      <c r="D4" s="282"/>
      <c r="E4" s="282"/>
      <c r="F4" s="282"/>
      <c r="G4" s="283"/>
      <c r="H4" s="51"/>
      <c r="I4" s="51"/>
    </row>
    <row r="5" spans="1:9" ht="14.25" customHeight="1">
      <c r="A5" s="51"/>
      <c r="B5" s="74"/>
      <c r="C5" s="74"/>
      <c r="D5" s="51"/>
      <c r="E5" s="51"/>
      <c r="F5" s="51"/>
      <c r="G5" s="106">
        <v>1</v>
      </c>
      <c r="H5" s="51"/>
      <c r="I5" s="51"/>
    </row>
    <row r="6" spans="1:9" ht="13.5">
      <c r="A6" s="339" t="s">
        <v>2</v>
      </c>
      <c r="B6" s="107" t="s">
        <v>25</v>
      </c>
      <c r="C6" s="205" t="s">
        <v>21</v>
      </c>
      <c r="D6" s="107" t="s">
        <v>26</v>
      </c>
      <c r="E6" s="107" t="s">
        <v>21</v>
      </c>
      <c r="F6" s="340" t="s">
        <v>23</v>
      </c>
      <c r="G6" s="341"/>
      <c r="H6" s="51"/>
      <c r="I6" s="51"/>
    </row>
    <row r="7" spans="1:9" ht="13.5">
      <c r="A7" s="327"/>
      <c r="B7" s="75" t="s">
        <v>274</v>
      </c>
      <c r="C7" s="76" t="s">
        <v>22</v>
      </c>
      <c r="D7" s="75" t="s">
        <v>274</v>
      </c>
      <c r="E7" s="75" t="s">
        <v>22</v>
      </c>
      <c r="F7" s="108" t="s">
        <v>3</v>
      </c>
      <c r="G7" s="76" t="s">
        <v>24</v>
      </c>
      <c r="H7" s="51"/>
      <c r="I7" s="51"/>
    </row>
    <row r="8" spans="1:9" ht="13.5">
      <c r="A8" s="328"/>
      <c r="B8" s="77" t="s">
        <v>5</v>
      </c>
      <c r="C8" s="77"/>
      <c r="D8" s="77" t="s">
        <v>27</v>
      </c>
      <c r="E8" s="77"/>
      <c r="F8" s="109" t="s">
        <v>29</v>
      </c>
      <c r="G8" s="78" t="s">
        <v>28</v>
      </c>
      <c r="H8" s="51"/>
      <c r="I8" s="89"/>
    </row>
    <row r="9" spans="1:9" ht="13.5">
      <c r="A9" s="79" t="s">
        <v>10</v>
      </c>
      <c r="B9" s="110">
        <v>189200000</v>
      </c>
      <c r="C9" s="81">
        <f>B9/$C$21*100</f>
        <v>182600.20765465478</v>
      </c>
      <c r="D9" s="80">
        <v>167271258.27</v>
      </c>
      <c r="E9" s="81">
        <f>D9/$C$22*100</f>
        <v>158211.75270763092</v>
      </c>
      <c r="F9" s="111">
        <f>D9-B9</f>
        <v>-21928741.72999999</v>
      </c>
      <c r="G9" s="111">
        <f>(F9/B9)*100</f>
        <v>-11.590244043340375</v>
      </c>
      <c r="H9" s="51"/>
      <c r="I9" s="51"/>
    </row>
    <row r="10" spans="1:9" ht="13.5">
      <c r="A10" s="79" t="s">
        <v>89</v>
      </c>
      <c r="B10" s="110">
        <v>175452247</v>
      </c>
      <c r="C10" s="81">
        <f>B10/$C$21*100</f>
        <v>169332.0123450094</v>
      </c>
      <c r="D10" s="80">
        <v>157469373.05</v>
      </c>
      <c r="E10" s="81">
        <f aca="true" t="shared" si="0" ref="E10:E16">D10/$C$22*100</f>
        <v>148940.74311199525</v>
      </c>
      <c r="F10" s="111">
        <f aca="true" t="shared" si="1" ref="F10:F16">D10-B10</f>
        <v>-17982873.949999988</v>
      </c>
      <c r="G10" s="111">
        <f>(F10/B10)*100</f>
        <v>-10.249440664045748</v>
      </c>
      <c r="H10" s="51"/>
      <c r="I10" s="51"/>
    </row>
    <row r="11" spans="1:9" ht="13.5">
      <c r="A11" s="79" t="s">
        <v>11</v>
      </c>
      <c r="B11" s="110">
        <v>189200000</v>
      </c>
      <c r="C11" s="81">
        <f>B11/$C$21*100</f>
        <v>182600.20765465478</v>
      </c>
      <c r="D11" s="80">
        <f>'Base de Calculo'!F37</f>
        <v>164652662.4</v>
      </c>
      <c r="E11" s="81">
        <f t="shared" si="0"/>
        <v>155734.98146485747</v>
      </c>
      <c r="F11" s="111">
        <f t="shared" si="1"/>
        <v>-24547337.599999994</v>
      </c>
      <c r="G11" s="111">
        <f aca="true" t="shared" si="2" ref="G11:G16">(F11/B11)*100</f>
        <v>-12.974279915433401</v>
      </c>
      <c r="H11" s="51"/>
      <c r="I11" s="51"/>
    </row>
    <row r="12" spans="1:9" ht="13.5">
      <c r="A12" s="79" t="s">
        <v>90</v>
      </c>
      <c r="B12" s="110">
        <v>186340000</v>
      </c>
      <c r="C12" s="81">
        <f>B12/$C$21*100</f>
        <v>179839.9719575495</v>
      </c>
      <c r="D12" s="80">
        <f>'Base de Calculo'!F38</f>
        <v>161887682.17000002</v>
      </c>
      <c r="E12" s="81">
        <f t="shared" si="0"/>
        <v>153119.75412147172</v>
      </c>
      <c r="F12" s="111">
        <f t="shared" si="1"/>
        <v>-24452317.829999983</v>
      </c>
      <c r="G12" s="111">
        <f t="shared" si="2"/>
        <v>-13.122420215734671</v>
      </c>
      <c r="H12" s="51"/>
      <c r="I12" s="51"/>
    </row>
    <row r="13" spans="1:9" ht="13.5">
      <c r="A13" s="79" t="s">
        <v>12</v>
      </c>
      <c r="B13" s="110">
        <f>B10-B12</f>
        <v>-10887753</v>
      </c>
      <c r="C13" s="81">
        <f>B13/$C$21*100</f>
        <v>-10507.959612540119</v>
      </c>
      <c r="D13" s="80">
        <f>D10-D12</f>
        <v>-4418309.120000005</v>
      </c>
      <c r="E13" s="81">
        <f t="shared" si="0"/>
        <v>-4179.011009476464</v>
      </c>
      <c r="F13" s="111">
        <f>D13-B13</f>
        <v>6469443.879999995</v>
      </c>
      <c r="G13" s="111">
        <f t="shared" si="2"/>
        <v>-59.419458542088485</v>
      </c>
      <c r="H13" s="112"/>
      <c r="I13" s="51"/>
    </row>
    <row r="14" spans="1:9" ht="13.5">
      <c r="A14" s="79" t="s">
        <v>13</v>
      </c>
      <c r="B14" s="110">
        <v>2472659.37</v>
      </c>
      <c r="C14" s="81">
        <f>B14/$C$21*100</f>
        <v>2386.406524425094</v>
      </c>
      <c r="D14" s="80">
        <f>'Base de Calculo'!E16</f>
        <v>-20830487.90000002</v>
      </c>
      <c r="E14" s="81">
        <f t="shared" si="0"/>
        <v>-19702.296942696998</v>
      </c>
      <c r="F14" s="111">
        <f>D14-B14</f>
        <v>-23303147.270000022</v>
      </c>
      <c r="G14" s="111">
        <f t="shared" si="2"/>
        <v>-942.4325708882425</v>
      </c>
      <c r="H14" s="51"/>
      <c r="I14" s="51"/>
    </row>
    <row r="15" spans="1:9" ht="13.5">
      <c r="A15" s="79" t="s">
        <v>14</v>
      </c>
      <c r="B15" s="280">
        <f>7287585.67+100920083.01-86143559.6</f>
        <v>22064109.080000013</v>
      </c>
      <c r="C15" s="81">
        <f>B15/$C$21*100</f>
        <v>21294.45507253148</v>
      </c>
      <c r="D15" s="80">
        <f>'Base de Calculo'!E5</f>
        <v>14611851.61</v>
      </c>
      <c r="E15" s="81">
        <f t="shared" si="0"/>
        <v>13820.46549677048</v>
      </c>
      <c r="F15" s="111">
        <f t="shared" si="1"/>
        <v>-7452257.470000014</v>
      </c>
      <c r="G15" s="111">
        <f t="shared" si="2"/>
        <v>-33.77547420101863</v>
      </c>
      <c r="H15" s="51"/>
      <c r="I15" s="51"/>
    </row>
    <row r="16" spans="1:9" ht="13.5">
      <c r="A16" s="79" t="s">
        <v>15</v>
      </c>
      <c r="B16" s="80">
        <v>-129245289.07</v>
      </c>
      <c r="C16" s="81">
        <f>B16/$C$21*100</f>
        <v>-124736.87432646871</v>
      </c>
      <c r="D16" s="80">
        <f>'Base de Calculo'!E10</f>
        <v>-129245289.07000001</v>
      </c>
      <c r="E16" s="81">
        <f t="shared" si="0"/>
        <v>-122245.29141738673</v>
      </c>
      <c r="F16" s="111">
        <f t="shared" si="1"/>
        <v>0</v>
      </c>
      <c r="G16" s="111">
        <f t="shared" si="2"/>
        <v>0</v>
      </c>
      <c r="H16" s="51"/>
      <c r="I16" s="51"/>
    </row>
    <row r="17" spans="1:9" ht="13.5">
      <c r="A17" s="113" t="s">
        <v>256</v>
      </c>
      <c r="B17" s="87"/>
      <c r="C17" s="87"/>
      <c r="D17" s="87"/>
      <c r="E17" s="87"/>
      <c r="F17" s="87"/>
      <c r="G17" s="88"/>
      <c r="H17" s="51"/>
      <c r="I17" s="51"/>
    </row>
    <row r="18" spans="1:9" ht="9.75" customHeight="1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5" customHeight="1">
      <c r="A19" s="51" t="s">
        <v>275</v>
      </c>
      <c r="B19" s="51"/>
      <c r="C19" s="51"/>
      <c r="D19" s="51"/>
      <c r="E19" s="51"/>
      <c r="F19" s="51"/>
      <c r="G19" s="51"/>
      <c r="H19" s="51"/>
      <c r="I19" s="51"/>
    </row>
    <row r="20" spans="1:9" ht="13.5">
      <c r="A20" s="324" t="s">
        <v>30</v>
      </c>
      <c r="B20" s="325"/>
      <c r="C20" s="324" t="s">
        <v>31</v>
      </c>
      <c r="D20" s="335"/>
      <c r="E20" s="335"/>
      <c r="F20" s="335"/>
      <c r="G20" s="325"/>
      <c r="H20" s="51"/>
      <c r="I20" s="51"/>
    </row>
    <row r="21" spans="1:9" ht="13.5">
      <c r="A21" s="337" t="s">
        <v>286</v>
      </c>
      <c r="B21" s="338"/>
      <c r="C21" s="322">
        <v>103614.34</v>
      </c>
      <c r="D21" s="336"/>
      <c r="E21" s="336"/>
      <c r="F21" s="336"/>
      <c r="G21" s="323"/>
      <c r="H21" s="244"/>
      <c r="I21" s="51"/>
    </row>
    <row r="22" spans="1:9" ht="13.5">
      <c r="A22" s="337" t="s">
        <v>287</v>
      </c>
      <c r="B22" s="338"/>
      <c r="C22" s="322">
        <v>105726.19</v>
      </c>
      <c r="D22" s="336"/>
      <c r="E22" s="336"/>
      <c r="F22" s="336"/>
      <c r="G22" s="323"/>
      <c r="H22" s="51"/>
      <c r="I22" s="51"/>
    </row>
    <row r="23" spans="1:9" ht="13.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3.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3.5">
      <c r="A25" s="51"/>
      <c r="B25" s="89"/>
      <c r="C25" s="51"/>
      <c r="D25" s="51"/>
      <c r="E25" s="51"/>
      <c r="F25" s="51"/>
      <c r="G25" s="51"/>
      <c r="H25" s="51"/>
      <c r="I25" s="51"/>
    </row>
    <row r="26" spans="1:9" ht="13.5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3.5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3.5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3.5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3.5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3.5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3.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3.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3.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3.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3.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3.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13.5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3.5">
      <c r="A39" s="51"/>
      <c r="B39" s="51"/>
      <c r="C39" s="51"/>
      <c r="D39" s="51"/>
      <c r="E39" s="51"/>
      <c r="F39" s="51"/>
      <c r="G39" s="51"/>
      <c r="H39" s="51"/>
      <c r="I39" s="51"/>
    </row>
    <row r="40" spans="1:9" ht="13.5">
      <c r="A40" s="51"/>
      <c r="B40" s="51"/>
      <c r="C40" s="51"/>
      <c r="D40" s="51"/>
      <c r="E40" s="51"/>
      <c r="F40" s="51"/>
      <c r="G40" s="51"/>
      <c r="H40" s="51"/>
      <c r="I40" s="51"/>
    </row>
    <row r="41" spans="1:9" ht="13.5">
      <c r="A41" s="51"/>
      <c r="B41" s="51"/>
      <c r="C41" s="51"/>
      <c r="D41" s="51"/>
      <c r="E41" s="51"/>
      <c r="F41" s="51"/>
      <c r="G41" s="51"/>
      <c r="H41" s="51"/>
      <c r="I41" s="51"/>
    </row>
    <row r="42" spans="1:9" ht="13.5">
      <c r="A42" s="51"/>
      <c r="B42" s="51"/>
      <c r="C42" s="51"/>
      <c r="D42" s="51"/>
      <c r="E42" s="51"/>
      <c r="F42" s="51"/>
      <c r="G42" s="51"/>
      <c r="H42" s="51"/>
      <c r="I42" s="51"/>
    </row>
    <row r="43" spans="1:9" ht="13.5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13.5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3.5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3.5">
      <c r="A46" s="51"/>
      <c r="B46" s="51"/>
      <c r="C46" s="51"/>
      <c r="D46" s="51"/>
      <c r="E46" s="51"/>
      <c r="F46" s="51"/>
      <c r="G46" s="51"/>
      <c r="H46" s="51"/>
      <c r="I46" s="51"/>
    </row>
    <row r="47" spans="1:9" ht="13.5">
      <c r="A47" s="51"/>
      <c r="B47" s="51"/>
      <c r="C47" s="51"/>
      <c r="D47" s="51"/>
      <c r="E47" s="51"/>
      <c r="F47" s="51"/>
      <c r="G47" s="51"/>
      <c r="H47" s="51"/>
      <c r="I47" s="51"/>
    </row>
    <row r="48" spans="1:9" ht="13.5">
      <c r="A48" s="51"/>
      <c r="B48" s="51"/>
      <c r="C48" s="51"/>
      <c r="D48" s="51"/>
      <c r="E48" s="51"/>
      <c r="F48" s="51"/>
      <c r="G48" s="51"/>
      <c r="H48" s="51"/>
      <c r="I48" s="51"/>
    </row>
    <row r="49" spans="1:9" ht="13.5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3.5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3.5">
      <c r="A51" s="51"/>
      <c r="B51" s="51"/>
      <c r="C51" s="51"/>
      <c r="D51" s="51"/>
      <c r="E51" s="51"/>
      <c r="F51" s="51"/>
      <c r="G51" s="51"/>
      <c r="H51" s="51"/>
      <c r="I51" s="51"/>
    </row>
    <row r="52" spans="1:9" ht="13.5">
      <c r="A52" s="51"/>
      <c r="B52" s="51"/>
      <c r="C52" s="51"/>
      <c r="D52" s="51"/>
      <c r="E52" s="51"/>
      <c r="F52" s="51"/>
      <c r="G52" s="51"/>
      <c r="H52" s="51"/>
      <c r="I52" s="51"/>
    </row>
    <row r="53" spans="1:9" ht="13.5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3.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3.5">
      <c r="A55" s="51"/>
      <c r="B55" s="51"/>
      <c r="C55" s="51"/>
      <c r="D55" s="51"/>
      <c r="E55" s="51"/>
      <c r="F55" s="51"/>
      <c r="G55" s="51"/>
      <c r="H55" s="51"/>
      <c r="I55" s="51"/>
    </row>
    <row r="56" spans="1:9" ht="13.5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13.5">
      <c r="A57" s="51"/>
      <c r="B57" s="51"/>
      <c r="C57" s="51"/>
      <c r="D57" s="51"/>
      <c r="E57" s="51"/>
      <c r="F57" s="51"/>
      <c r="G57" s="51"/>
      <c r="H57" s="51"/>
      <c r="I57" s="51"/>
    </row>
    <row r="58" spans="1:9" ht="13.5">
      <c r="A58" s="51"/>
      <c r="B58" s="51"/>
      <c r="C58" s="51"/>
      <c r="D58" s="51"/>
      <c r="E58" s="51"/>
      <c r="F58" s="51"/>
      <c r="G58" s="51"/>
      <c r="H58" s="51"/>
      <c r="I58" s="51"/>
    </row>
    <row r="59" spans="1:9" ht="13.5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3.5">
      <c r="A60" s="51"/>
      <c r="B60" s="51"/>
      <c r="C60" s="51"/>
      <c r="D60" s="51"/>
      <c r="E60" s="51"/>
      <c r="F60" s="51"/>
      <c r="G60" s="51"/>
      <c r="H60" s="51"/>
      <c r="I60" s="51"/>
    </row>
    <row r="61" spans="1:9" ht="13.5">
      <c r="A61" s="51"/>
      <c r="B61" s="51"/>
      <c r="C61" s="51"/>
      <c r="D61" s="51"/>
      <c r="E61" s="51"/>
      <c r="F61" s="51"/>
      <c r="G61" s="51"/>
      <c r="H61" s="51"/>
      <c r="I61" s="51"/>
    </row>
    <row r="62" spans="1:9" ht="13.5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13.5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3.5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3.5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3.5">
      <c r="A66" s="51"/>
      <c r="B66" s="51"/>
      <c r="C66" s="51"/>
      <c r="D66" s="51"/>
      <c r="E66" s="51"/>
      <c r="F66" s="51"/>
      <c r="G66" s="51"/>
      <c r="H66" s="51"/>
      <c r="I66" s="51"/>
    </row>
    <row r="67" spans="1:9" ht="13.5">
      <c r="A67" s="51"/>
      <c r="B67" s="51"/>
      <c r="C67" s="51"/>
      <c r="D67" s="51"/>
      <c r="E67" s="51"/>
      <c r="F67" s="51"/>
      <c r="G67" s="51"/>
      <c r="H67" s="51"/>
      <c r="I67" s="51"/>
    </row>
    <row r="68" spans="1:9" ht="13.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13.5">
      <c r="A69" s="51"/>
      <c r="B69" s="51"/>
      <c r="C69" s="51"/>
      <c r="D69" s="51"/>
      <c r="E69" s="51"/>
      <c r="F69" s="51"/>
      <c r="G69" s="51"/>
      <c r="H69" s="51"/>
      <c r="I69" s="51"/>
    </row>
    <row r="70" spans="1:9" ht="13.5">
      <c r="A70" s="51"/>
      <c r="B70" s="51"/>
      <c r="C70" s="51"/>
      <c r="D70" s="51"/>
      <c r="E70" s="51"/>
      <c r="F70" s="51"/>
      <c r="G70" s="51"/>
      <c r="H70" s="51"/>
      <c r="I70" s="51"/>
    </row>
    <row r="71" spans="1:9" ht="13.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3.5">
      <c r="A72" s="51"/>
      <c r="B72" s="51"/>
      <c r="C72" s="51"/>
      <c r="D72" s="51"/>
      <c r="E72" s="51"/>
      <c r="F72" s="51"/>
      <c r="G72" s="51"/>
      <c r="H72" s="51"/>
      <c r="I72" s="51"/>
    </row>
    <row r="73" spans="1:9" ht="13.5">
      <c r="A73" s="51"/>
      <c r="B73" s="51"/>
      <c r="C73" s="51"/>
      <c r="D73" s="51"/>
      <c r="E73" s="51"/>
      <c r="F73" s="51"/>
      <c r="G73" s="51"/>
      <c r="H73" s="51"/>
      <c r="I73" s="51"/>
    </row>
    <row r="74" spans="1:9" ht="13.5">
      <c r="A74" s="51"/>
      <c r="B74" s="51"/>
      <c r="C74" s="51"/>
      <c r="D74" s="51"/>
      <c r="E74" s="51"/>
      <c r="F74" s="51"/>
      <c r="G74" s="51"/>
      <c r="H74" s="51"/>
      <c r="I74" s="51"/>
    </row>
    <row r="75" spans="1:9" ht="13.5">
      <c r="A75" s="51"/>
      <c r="B75" s="51"/>
      <c r="C75" s="51"/>
      <c r="D75" s="51"/>
      <c r="E75" s="51"/>
      <c r="F75" s="51"/>
      <c r="G75" s="51"/>
      <c r="H75" s="51"/>
      <c r="I75" s="51"/>
    </row>
    <row r="76" spans="1:9" ht="13.5">
      <c r="A76" s="51"/>
      <c r="B76" s="51"/>
      <c r="C76" s="51"/>
      <c r="D76" s="51"/>
      <c r="E76" s="51"/>
      <c r="F76" s="51"/>
      <c r="G76" s="51"/>
      <c r="H76" s="51"/>
      <c r="I76" s="51"/>
    </row>
    <row r="77" spans="1:9" ht="13.5">
      <c r="A77" s="51"/>
      <c r="B77" s="51"/>
      <c r="C77" s="51"/>
      <c r="D77" s="51"/>
      <c r="E77" s="51"/>
      <c r="F77" s="51"/>
      <c r="G77" s="51"/>
      <c r="H77" s="51"/>
      <c r="I77" s="51"/>
    </row>
    <row r="78" spans="1:9" ht="13.5">
      <c r="A78" s="51"/>
      <c r="B78" s="51"/>
      <c r="C78" s="51"/>
      <c r="D78" s="51"/>
      <c r="E78" s="51"/>
      <c r="F78" s="51"/>
      <c r="G78" s="51"/>
      <c r="H78" s="51"/>
      <c r="I78" s="51"/>
    </row>
    <row r="79" spans="1:9" ht="13.5">
      <c r="A79" s="51"/>
      <c r="B79" s="51"/>
      <c r="C79" s="51"/>
      <c r="D79" s="51"/>
      <c r="E79" s="51"/>
      <c r="F79" s="51"/>
      <c r="G79" s="51"/>
      <c r="H79" s="51"/>
      <c r="I79" s="51"/>
    </row>
    <row r="80" spans="1:9" ht="13.5">
      <c r="A80" s="51"/>
      <c r="B80" s="51"/>
      <c r="C80" s="51"/>
      <c r="D80" s="51"/>
      <c r="E80" s="51"/>
      <c r="F80" s="51"/>
      <c r="G80" s="51"/>
      <c r="H80" s="51"/>
      <c r="I80" s="51"/>
    </row>
    <row r="81" spans="1:9" ht="13.5">
      <c r="A81" s="51"/>
      <c r="B81" s="51"/>
      <c r="C81" s="51"/>
      <c r="D81" s="51"/>
      <c r="E81" s="51"/>
      <c r="F81" s="51"/>
      <c r="G81" s="51"/>
      <c r="H81" s="51"/>
      <c r="I81" s="51"/>
    </row>
    <row r="82" spans="1:9" ht="13.5">
      <c r="A82" s="51"/>
      <c r="B82" s="51"/>
      <c r="C82" s="51"/>
      <c r="D82" s="51"/>
      <c r="E82" s="51"/>
      <c r="F82" s="51"/>
      <c r="G82" s="51"/>
      <c r="H82" s="51"/>
      <c r="I82" s="51"/>
    </row>
    <row r="83" spans="1:9" ht="13.5">
      <c r="A83" s="51"/>
      <c r="B83" s="51"/>
      <c r="C83" s="51"/>
      <c r="D83" s="51"/>
      <c r="E83" s="51"/>
      <c r="F83" s="51"/>
      <c r="G83" s="51"/>
      <c r="H83" s="51"/>
      <c r="I83" s="51"/>
    </row>
    <row r="84" spans="1:9" ht="13.5">
      <c r="A84" s="51"/>
      <c r="B84" s="51"/>
      <c r="C84" s="51"/>
      <c r="D84" s="51"/>
      <c r="E84" s="51"/>
      <c r="F84" s="51"/>
      <c r="G84" s="51"/>
      <c r="H84" s="51"/>
      <c r="I84" s="51"/>
    </row>
    <row r="85" spans="1:9" ht="13.5">
      <c r="A85" s="51"/>
      <c r="B85" s="51"/>
      <c r="C85" s="51"/>
      <c r="D85" s="51"/>
      <c r="E85" s="51"/>
      <c r="F85" s="51"/>
      <c r="G85" s="51"/>
      <c r="H85" s="51"/>
      <c r="I85" s="51"/>
    </row>
    <row r="86" spans="1:9" ht="13.5">
      <c r="A86" s="51"/>
      <c r="B86" s="51"/>
      <c r="C86" s="51"/>
      <c r="D86" s="51"/>
      <c r="E86" s="51"/>
      <c r="F86" s="51"/>
      <c r="G86" s="51"/>
      <c r="H86" s="51"/>
      <c r="I86" s="51"/>
    </row>
  </sheetData>
  <sheetProtection/>
  <mergeCells count="12">
    <mergeCell ref="A1:G1"/>
    <mergeCell ref="A2:G2"/>
    <mergeCell ref="A3:G3"/>
    <mergeCell ref="A4:G4"/>
    <mergeCell ref="A6:A8"/>
    <mergeCell ref="F6:G6"/>
    <mergeCell ref="C20:G20"/>
    <mergeCell ref="A20:B20"/>
    <mergeCell ref="C22:G22"/>
    <mergeCell ref="C21:G21"/>
    <mergeCell ref="A22:B22"/>
    <mergeCell ref="A21:B2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5"/>
  <sheetViews>
    <sheetView showGridLines="0" zoomScaleSheetLayoutView="80" zoomScalePageLayoutView="0" workbookViewId="0" topLeftCell="A13">
      <selection activeCell="A1" sqref="A1:L1"/>
    </sheetView>
  </sheetViews>
  <sheetFormatPr defaultColWidth="9.140625" defaultRowHeight="12.75"/>
  <cols>
    <col min="1" max="1" width="21.421875" style="3" customWidth="1"/>
    <col min="2" max="3" width="13.140625" style="3" customWidth="1"/>
    <col min="4" max="4" width="7.7109375" style="125" customWidth="1"/>
    <col min="5" max="5" width="13.140625" style="3" customWidth="1"/>
    <col min="6" max="6" width="8.57421875" style="125" customWidth="1"/>
    <col min="7" max="7" width="13.140625" style="3" customWidth="1"/>
    <col min="8" max="8" width="6.140625" style="125" customWidth="1"/>
    <col min="9" max="9" width="13.140625" style="3" customWidth="1"/>
    <col min="10" max="10" width="6.28125" style="125" customWidth="1"/>
    <col min="11" max="11" width="13.140625" style="3" customWidth="1"/>
    <col min="12" max="12" width="12.140625" style="125" customWidth="1"/>
    <col min="13" max="26" width="9.140625" style="3" customWidth="1"/>
    <col min="27" max="16384" width="9.140625" style="4" customWidth="1"/>
  </cols>
  <sheetData>
    <row r="1" spans="1:18" ht="1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51"/>
      <c r="N1" s="51"/>
      <c r="O1" s="51"/>
      <c r="P1" s="51"/>
      <c r="Q1" s="51"/>
      <c r="R1" s="51"/>
    </row>
    <row r="2" spans="1:18" ht="15">
      <c r="A2" s="311" t="s">
        <v>32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51"/>
      <c r="N2" s="51"/>
      <c r="O2" s="51"/>
      <c r="P2" s="51"/>
      <c r="Q2" s="51"/>
      <c r="R2" s="51"/>
    </row>
    <row r="3" spans="1:18" ht="15">
      <c r="A3" s="311" t="s">
        <v>202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51"/>
      <c r="N3" s="51"/>
      <c r="O3" s="51"/>
      <c r="P3" s="51"/>
      <c r="Q3" s="51"/>
      <c r="R3" s="51"/>
    </row>
    <row r="4" spans="1:18" ht="12" customHeight="1">
      <c r="A4" s="51"/>
      <c r="B4" s="51"/>
      <c r="C4" s="51"/>
      <c r="D4" s="114"/>
      <c r="E4" s="51"/>
      <c r="F4" s="114"/>
      <c r="G4" s="51"/>
      <c r="H4" s="114"/>
      <c r="I4" s="51"/>
      <c r="J4" s="114"/>
      <c r="K4" s="51"/>
      <c r="L4" s="115">
        <v>1</v>
      </c>
      <c r="M4" s="51"/>
      <c r="N4" s="51"/>
      <c r="O4" s="51"/>
      <c r="P4" s="51"/>
      <c r="Q4" s="51"/>
      <c r="R4" s="51"/>
    </row>
    <row r="5" spans="1:18" ht="15">
      <c r="A5" s="351" t="s">
        <v>288</v>
      </c>
      <c r="B5" s="352"/>
      <c r="C5" s="352"/>
      <c r="D5" s="352"/>
      <c r="E5" s="352"/>
      <c r="F5" s="352"/>
      <c r="G5" s="352"/>
      <c r="H5" s="352"/>
      <c r="I5" s="352"/>
      <c r="J5" s="353"/>
      <c r="K5" s="352"/>
      <c r="L5" s="354"/>
      <c r="M5" s="51"/>
      <c r="N5" s="51"/>
      <c r="O5" s="51"/>
      <c r="P5" s="51"/>
      <c r="Q5" s="51"/>
      <c r="R5" s="51"/>
    </row>
    <row r="6" spans="1:18" ht="15">
      <c r="A6" s="339" t="s">
        <v>2</v>
      </c>
      <c r="B6" s="347" t="s">
        <v>240</v>
      </c>
      <c r="C6" s="348"/>
      <c r="D6" s="348"/>
      <c r="E6" s="348"/>
      <c r="F6" s="348"/>
      <c r="G6" s="348"/>
      <c r="H6" s="348"/>
      <c r="I6" s="348"/>
      <c r="J6" s="349"/>
      <c r="K6" s="348"/>
      <c r="L6" s="350"/>
      <c r="M6" s="51"/>
      <c r="N6" s="51"/>
      <c r="O6" s="51"/>
      <c r="P6" s="51"/>
      <c r="Q6" s="51"/>
      <c r="R6" s="51"/>
    </row>
    <row r="7" spans="1:18" ht="15">
      <c r="A7" s="328"/>
      <c r="B7" s="77">
        <v>2016</v>
      </c>
      <c r="C7" s="77">
        <v>2017</v>
      </c>
      <c r="D7" s="116" t="s">
        <v>24</v>
      </c>
      <c r="E7" s="77">
        <v>2018</v>
      </c>
      <c r="F7" s="116" t="s">
        <v>24</v>
      </c>
      <c r="G7" s="77">
        <v>2019</v>
      </c>
      <c r="H7" s="116" t="s">
        <v>24</v>
      </c>
      <c r="I7" s="77">
        <v>2020</v>
      </c>
      <c r="J7" s="117" t="s">
        <v>24</v>
      </c>
      <c r="K7" s="77">
        <v>2021</v>
      </c>
      <c r="L7" s="117" t="s">
        <v>24</v>
      </c>
      <c r="M7" s="51"/>
      <c r="N7" s="51"/>
      <c r="O7" s="51"/>
      <c r="P7" s="51"/>
      <c r="Q7" s="51"/>
      <c r="R7" s="51"/>
    </row>
    <row r="8" spans="1:18" ht="15">
      <c r="A8" s="79" t="s">
        <v>10</v>
      </c>
      <c r="B8" s="118">
        <f>'Base de Calculo'!D31</f>
        <v>180165260.84</v>
      </c>
      <c r="C8" s="118">
        <f>'Base de Calculo'!F31</f>
        <v>167271258.27</v>
      </c>
      <c r="D8" s="118">
        <f>(C8-B8)/B8*100</f>
        <v>-7.1567640231436265</v>
      </c>
      <c r="E8" s="118">
        <f>'Base de Calculo'!H31</f>
        <v>198825846.12</v>
      </c>
      <c r="F8" s="118">
        <f>(E8-C8)/C8*100</f>
        <v>18.864321447900107</v>
      </c>
      <c r="G8" s="118">
        <f>'Base de Calculo'!J31</f>
        <v>206778879.9648</v>
      </c>
      <c r="H8" s="118">
        <f>(G8-E8)/E8*100</f>
        <v>3.9999999999999973</v>
      </c>
      <c r="I8" s="118">
        <f>'Base de Calculo'!L31</f>
        <v>215050035.163392</v>
      </c>
      <c r="J8" s="118">
        <f>(I8-G8)/G8*100</f>
        <v>4.0000000000000036</v>
      </c>
      <c r="K8" s="118">
        <f>'Base de Calculo'!N31</f>
        <v>223652036.5699277</v>
      </c>
      <c r="L8" s="118">
        <f>(K8-I8)/I8*100</f>
        <v>4.000000000000002</v>
      </c>
      <c r="M8" s="51"/>
      <c r="N8" s="51"/>
      <c r="O8" s="51"/>
      <c r="P8" s="51"/>
      <c r="Q8" s="51"/>
      <c r="R8" s="51"/>
    </row>
    <row r="9" spans="1:18" ht="15">
      <c r="A9" s="79" t="s">
        <v>89</v>
      </c>
      <c r="B9" s="118">
        <f>'Base de Calculo'!D32</f>
        <v>157469373.05</v>
      </c>
      <c r="C9" s="118">
        <f>'Base de Calculo'!F32</f>
        <v>157630288.36</v>
      </c>
      <c r="D9" s="118">
        <f aca="true" t="shared" si="0" ref="D9:D15">(C9-B9)/B9*100</f>
        <v>0.10218832201034306</v>
      </c>
      <c r="E9" s="118">
        <f>'Base de Calculo'!H32</f>
        <v>183178719.08</v>
      </c>
      <c r="F9" s="118">
        <f>(E9-C9)/C9*100</f>
        <v>16.207818297998575</v>
      </c>
      <c r="G9" s="118">
        <f>'Base de Calculo'!J32</f>
        <v>190505867.84320003</v>
      </c>
      <c r="H9" s="118">
        <f aca="true" t="shared" si="1" ref="H9:H15">(G9-E9)/E9*100</f>
        <v>4.000000000000008</v>
      </c>
      <c r="I9" s="118">
        <f>'Base de Calculo'!L32</f>
        <v>198126102.55692804</v>
      </c>
      <c r="J9" s="118">
        <f aca="true" t="shared" si="2" ref="J9:J15">(I9-G9)/G9*100</f>
        <v>4.000000000000005</v>
      </c>
      <c r="K9" s="118">
        <f>'Base de Calculo'!N32</f>
        <v>206051146.65920517</v>
      </c>
      <c r="L9" s="118">
        <f aca="true" t="shared" si="3" ref="L9:L15">(K9-I9)/I9*100</f>
        <v>4.000000000000004</v>
      </c>
      <c r="M9" s="51"/>
      <c r="N9" s="51"/>
      <c r="O9" s="51"/>
      <c r="P9" s="51"/>
      <c r="Q9" s="51"/>
      <c r="R9" s="51"/>
    </row>
    <row r="10" spans="1:18" ht="15">
      <c r="A10" s="79" t="s">
        <v>11</v>
      </c>
      <c r="B10" s="118">
        <f>'Base de Calculo'!D37</f>
        <v>161304477.41</v>
      </c>
      <c r="C10" s="118">
        <f>'Base de Calculo'!F37</f>
        <v>164652662.4</v>
      </c>
      <c r="D10" s="118">
        <f t="shared" si="0"/>
        <v>2.075692531143863</v>
      </c>
      <c r="E10" s="118">
        <f>'Base de Calculo'!H37</f>
        <v>198825846.12</v>
      </c>
      <c r="F10" s="118"/>
      <c r="G10" s="118">
        <f>'Base de Calculo'!J37</f>
        <v>206778879.9648</v>
      </c>
      <c r="H10" s="118">
        <f t="shared" si="1"/>
        <v>3.9999999999999973</v>
      </c>
      <c r="I10" s="118">
        <f>'Base de Calculo'!L37</f>
        <v>215050035.163392</v>
      </c>
      <c r="J10" s="118">
        <f t="shared" si="2"/>
        <v>4.0000000000000036</v>
      </c>
      <c r="K10" s="118">
        <f>'Base de Calculo'!N37</f>
        <v>223652036.5699277</v>
      </c>
      <c r="L10" s="118">
        <f t="shared" si="3"/>
        <v>4.000000000000002</v>
      </c>
      <c r="M10" s="51"/>
      <c r="N10" s="51"/>
      <c r="O10" s="51"/>
      <c r="P10" s="51"/>
      <c r="Q10" s="51"/>
      <c r="R10" s="51"/>
    </row>
    <row r="11" spans="1:18" ht="15">
      <c r="A11" s="79" t="s">
        <v>90</v>
      </c>
      <c r="B11" s="118">
        <f>'Base de Calculo'!D38</f>
        <v>158865192.01</v>
      </c>
      <c r="C11" s="118">
        <f>'Base de Calculo'!F38</f>
        <v>161887682.17000002</v>
      </c>
      <c r="D11" s="118">
        <f t="shared" si="0"/>
        <v>1.9025502828900187</v>
      </c>
      <c r="E11" s="118">
        <f>'Base de Calculo'!H38</f>
        <v>195675846.12</v>
      </c>
      <c r="F11" s="118"/>
      <c r="G11" s="118">
        <f>'Base de Calculo'!J38</f>
        <v>203502879.9648</v>
      </c>
      <c r="H11" s="118">
        <f t="shared" si="1"/>
        <v>3.9999999999999973</v>
      </c>
      <c r="I11" s="118">
        <f>'Base de Calculo'!L38</f>
        <v>211642995.163392</v>
      </c>
      <c r="J11" s="118">
        <f t="shared" si="2"/>
        <v>4.0000000000000036</v>
      </c>
      <c r="K11" s="118">
        <f>'Base de Calculo'!N38</f>
        <v>220108714.9699277</v>
      </c>
      <c r="L11" s="118">
        <f t="shared" si="3"/>
        <v>4.000000000000005</v>
      </c>
      <c r="M11" s="51"/>
      <c r="N11" s="51"/>
      <c r="O11" s="51"/>
      <c r="P11" s="51"/>
      <c r="Q11" s="51"/>
      <c r="R11" s="51"/>
    </row>
    <row r="12" spans="1:18" ht="15">
      <c r="A12" s="79" t="s">
        <v>12</v>
      </c>
      <c r="B12" s="118">
        <f>B9-B11</f>
        <v>-1395818.9599999785</v>
      </c>
      <c r="C12" s="118">
        <f>C9-C11</f>
        <v>-4257393.810000002</v>
      </c>
      <c r="D12" s="118">
        <f t="shared" si="0"/>
        <v>205.01045851963983</v>
      </c>
      <c r="E12" s="118">
        <f>E9-E11</f>
        <v>-12497127.039999992</v>
      </c>
      <c r="F12" s="118"/>
      <c r="G12" s="118">
        <f>G9-G11</f>
        <v>-12997012.121599972</v>
      </c>
      <c r="H12" s="118">
        <f t="shared" si="1"/>
        <v>3.9999999999998472</v>
      </c>
      <c r="I12" s="118">
        <f>I9-I11</f>
        <v>-13516892.606463969</v>
      </c>
      <c r="J12" s="118">
        <f t="shared" si="2"/>
        <v>3.9999999999999813</v>
      </c>
      <c r="K12" s="118">
        <f>K9-K11</f>
        <v>-14057568.31072253</v>
      </c>
      <c r="L12" s="118">
        <f t="shared" si="3"/>
        <v>4.000000000000018</v>
      </c>
      <c r="M12" s="51"/>
      <c r="N12" s="51"/>
      <c r="O12" s="51"/>
      <c r="P12" s="51"/>
      <c r="Q12" s="51"/>
      <c r="R12" s="51"/>
    </row>
    <row r="13" spans="1:18" ht="15">
      <c r="A13" s="79" t="s">
        <v>13</v>
      </c>
      <c r="B13" s="118">
        <f>'Base de Calculo'!D16</f>
        <v>-8997188.28</v>
      </c>
      <c r="C13" s="118">
        <f>'Base de Calculo'!E16</f>
        <v>-20830487.90000002</v>
      </c>
      <c r="D13" s="118">
        <f t="shared" si="0"/>
        <v>131.52219617660398</v>
      </c>
      <c r="E13" s="118">
        <f>'Base de Calculo'!F16</f>
        <v>-75778452.37999998</v>
      </c>
      <c r="F13" s="118">
        <f>(E13-C13)/C13*100</f>
        <v>263.78625764209727</v>
      </c>
      <c r="G13" s="118">
        <f>'Base de Calculo'!G16</f>
        <v>-12514160.852700025</v>
      </c>
      <c r="H13" s="118">
        <f t="shared" si="1"/>
        <v>-83.4858584997932</v>
      </c>
      <c r="I13" s="118">
        <f>'Base de Calculo'!H16</f>
        <v>-14136395.065453976</v>
      </c>
      <c r="J13" s="118">
        <f t="shared" si="2"/>
        <v>12.96318811823441</v>
      </c>
      <c r="K13" s="118">
        <f>'Base de Calculo'!I16</f>
        <v>-15077866.172139913</v>
      </c>
      <c r="L13" s="118">
        <f t="shared" si="3"/>
        <v>6.659909420518886</v>
      </c>
      <c r="M13" s="51"/>
      <c r="N13" s="51"/>
      <c r="O13" s="51"/>
      <c r="P13" s="51"/>
      <c r="Q13" s="51"/>
      <c r="R13" s="51"/>
    </row>
    <row r="14" spans="1:18" ht="15">
      <c r="A14" s="79" t="s">
        <v>14</v>
      </c>
      <c r="B14" s="118">
        <f>'Base de Calculo'!D5</f>
        <v>11673106.47</v>
      </c>
      <c r="C14" s="118">
        <f>'Base de Calculo'!E5</f>
        <v>14611851.61</v>
      </c>
      <c r="D14" s="118">
        <f t="shared" si="0"/>
        <v>25.175347689602617</v>
      </c>
      <c r="E14" s="118">
        <f>'Base de Calculo'!F5</f>
        <v>12161900.29</v>
      </c>
      <c r="F14" s="118"/>
      <c r="G14" s="118">
        <f>'Base de Calculo'!G5</f>
        <v>12648376.3016</v>
      </c>
      <c r="H14" s="118">
        <f>(G14-E14)/E14*100</f>
        <v>4.000000000000007</v>
      </c>
      <c r="I14" s="118">
        <f>'Base de Calculo'!H5</f>
        <v>12667835.342063999</v>
      </c>
      <c r="J14" s="118">
        <f t="shared" si="2"/>
        <v>0.15384615384614525</v>
      </c>
      <c r="K14" s="118">
        <f>'Base de Calculo'!I5</f>
        <v>12668613.703682559</v>
      </c>
      <c r="L14" s="118">
        <f t="shared" si="3"/>
        <v>0.006144393241165915</v>
      </c>
      <c r="M14" s="51"/>
      <c r="N14" s="51"/>
      <c r="O14" s="51"/>
      <c r="P14" s="51"/>
      <c r="Q14" s="51"/>
      <c r="R14" s="51"/>
    </row>
    <row r="15" spans="1:18" ht="15">
      <c r="A15" s="79" t="s">
        <v>15</v>
      </c>
      <c r="B15" s="118">
        <f>'Base de Calculo'!D10</f>
        <v>-108414801.16999999</v>
      </c>
      <c r="C15" s="118">
        <f>'Base de Calculo'!E10</f>
        <v>-129245289.07000001</v>
      </c>
      <c r="D15" s="118">
        <f t="shared" si="0"/>
        <v>19.21369377169889</v>
      </c>
      <c r="E15" s="118">
        <f>'Base de Calculo'!F10</f>
        <v>-205023741.45</v>
      </c>
      <c r="F15" s="118" t="s">
        <v>241</v>
      </c>
      <c r="G15" s="118">
        <f>'Base de Calculo'!G10</f>
        <v>-217537902.3027</v>
      </c>
      <c r="H15" s="118">
        <f t="shared" si="1"/>
        <v>6.103761820067997</v>
      </c>
      <c r="I15" s="118">
        <f>'Base de Calculo'!H10</f>
        <v>-231674297.368154</v>
      </c>
      <c r="J15" s="118">
        <f t="shared" si="2"/>
        <v>6.498359557491476</v>
      </c>
      <c r="K15" s="118">
        <f>'Base de Calculo'!I10</f>
        <v>-246752163.5402939</v>
      </c>
      <c r="L15" s="118">
        <f t="shared" si="3"/>
        <v>6.508217071736556</v>
      </c>
      <c r="M15" s="51"/>
      <c r="N15" s="51"/>
      <c r="O15" s="51"/>
      <c r="P15" s="51"/>
      <c r="Q15" s="51"/>
      <c r="R15" s="51"/>
    </row>
    <row r="16" spans="1:18" ht="5.25" customHeight="1">
      <c r="A16" s="83"/>
      <c r="B16" s="119"/>
      <c r="C16" s="119"/>
      <c r="D16" s="120"/>
      <c r="E16" s="120"/>
      <c r="F16" s="119"/>
      <c r="G16" s="119"/>
      <c r="H16" s="119"/>
      <c r="I16" s="119"/>
      <c r="J16" s="119"/>
      <c r="K16" s="119"/>
      <c r="L16" s="119"/>
      <c r="M16" s="51"/>
      <c r="N16" s="51"/>
      <c r="O16" s="51"/>
      <c r="P16" s="51"/>
      <c r="Q16" s="51"/>
      <c r="R16" s="51"/>
    </row>
    <row r="17" spans="1:18" ht="15" customHeight="1">
      <c r="A17" s="339" t="s">
        <v>2</v>
      </c>
      <c r="B17" s="347" t="s">
        <v>73</v>
      </c>
      <c r="C17" s="348"/>
      <c r="D17" s="348"/>
      <c r="E17" s="348"/>
      <c r="F17" s="348"/>
      <c r="G17" s="348"/>
      <c r="H17" s="348"/>
      <c r="I17" s="348"/>
      <c r="J17" s="349"/>
      <c r="K17" s="348"/>
      <c r="L17" s="350"/>
      <c r="M17" s="51"/>
      <c r="N17" s="51"/>
      <c r="O17" s="51"/>
      <c r="P17" s="51"/>
      <c r="Q17" s="51"/>
      <c r="R17" s="51"/>
    </row>
    <row r="18" spans="1:18" ht="15" customHeight="1">
      <c r="A18" s="328"/>
      <c r="B18" s="77">
        <v>2016</v>
      </c>
      <c r="C18" s="77">
        <v>2017</v>
      </c>
      <c r="D18" s="116" t="s">
        <v>24</v>
      </c>
      <c r="E18" s="77">
        <v>2018</v>
      </c>
      <c r="F18" s="116" t="s">
        <v>24</v>
      </c>
      <c r="G18" s="77">
        <v>2019</v>
      </c>
      <c r="H18" s="116" t="s">
        <v>24</v>
      </c>
      <c r="I18" s="77">
        <v>2020</v>
      </c>
      <c r="J18" s="117" t="s">
        <v>24</v>
      </c>
      <c r="K18" s="77">
        <v>2021</v>
      </c>
      <c r="L18" s="117" t="s">
        <v>24</v>
      </c>
      <c r="M18" s="242"/>
      <c r="N18" s="51"/>
      <c r="O18" s="51"/>
      <c r="P18" s="51"/>
      <c r="Q18" s="51"/>
      <c r="R18" s="51"/>
    </row>
    <row r="19" spans="1:18" ht="15" customHeight="1">
      <c r="A19" s="79" t="s">
        <v>10</v>
      </c>
      <c r="B19" s="121">
        <f>B8/$A$33</f>
        <v>172406948.1722488</v>
      </c>
      <c r="C19" s="121">
        <f>C8*$B$33</f>
        <v>167271258.27</v>
      </c>
      <c r="D19" s="118">
        <f>(C19-B19)/B19*100</f>
        <v>-2.9788184041850916</v>
      </c>
      <c r="E19" s="121">
        <f>E8</f>
        <v>198825846.12</v>
      </c>
      <c r="F19" s="118">
        <f>(E19-C19)/C19*100</f>
        <v>18.864321447900107</v>
      </c>
      <c r="G19" s="122">
        <f>G8/F33</f>
        <v>198825846.12</v>
      </c>
      <c r="H19" s="118">
        <f>(G19-E19)/E19*100</f>
        <v>0</v>
      </c>
      <c r="I19" s="121">
        <f>I8/$H$33</f>
        <v>198825846.11999997</v>
      </c>
      <c r="J19" s="118">
        <f>(I19-G19)/G19*100</f>
        <v>-1.4989159090367113E-14</v>
      </c>
      <c r="K19" s="121">
        <f>K8*$J$33</f>
        <v>251578124.46419516</v>
      </c>
      <c r="L19" s="118">
        <f>(K19-I19)/I19*100</f>
        <v>26.531901849600033</v>
      </c>
      <c r="M19" s="51"/>
      <c r="N19" s="51"/>
      <c r="O19" s="51"/>
      <c r="P19" s="51"/>
      <c r="Q19" s="51"/>
      <c r="R19" s="51"/>
    </row>
    <row r="20" spans="1:18" ht="15" customHeight="1">
      <c r="A20" s="79" t="s">
        <v>89</v>
      </c>
      <c r="B20" s="121">
        <f>B9/$A$33</f>
        <v>150688395.2631579</v>
      </c>
      <c r="C20" s="121">
        <f>C9*$B$33</f>
        <v>157630288.36</v>
      </c>
      <c r="D20" s="118">
        <f aca="true" t="shared" si="4" ref="D20:D26">(C20-B20)/B20*100</f>
        <v>4.60678679650081</v>
      </c>
      <c r="E20" s="121">
        <f>E9</f>
        <v>183178719.08</v>
      </c>
      <c r="F20" s="118">
        <f aca="true" t="shared" si="5" ref="F20:F26">(E20-C20)/C20*100</f>
        <v>16.207818297998575</v>
      </c>
      <c r="G20" s="122">
        <f>G9*$F$33</f>
        <v>198126102.55692804</v>
      </c>
      <c r="H20" s="118">
        <f aca="true" t="shared" si="6" ref="H20:H26">(G20-E20)/E20*100</f>
        <v>8.160000000000013</v>
      </c>
      <c r="I20" s="121">
        <f>I9*$H$33</f>
        <v>214293192.5255734</v>
      </c>
      <c r="J20" s="118">
        <f aca="true" t="shared" si="7" ref="J20:J26">(I20-G20)/G20*100</f>
        <v>8.160000000000018</v>
      </c>
      <c r="K20" s="121">
        <f>K9*$J$33</f>
        <v>231779517.03566018</v>
      </c>
      <c r="L20" s="118">
        <f aca="true" t="shared" si="8" ref="L20:L26">(K20-I20)/I20*100</f>
        <v>8.159999999999993</v>
      </c>
      <c r="M20" s="51"/>
      <c r="N20" s="51"/>
      <c r="O20" s="51"/>
      <c r="P20" s="51"/>
      <c r="Q20" s="51"/>
      <c r="R20" s="51"/>
    </row>
    <row r="21" spans="1:18" ht="15" customHeight="1">
      <c r="A21" s="79" t="s">
        <v>11</v>
      </c>
      <c r="B21" s="121">
        <f>B10*$A$33</f>
        <v>168563178.89345</v>
      </c>
      <c r="C21" s="121">
        <f>C10*$B$33</f>
        <v>164652662.4</v>
      </c>
      <c r="D21" s="118">
        <f t="shared" si="4"/>
        <v>-2.3199114534508465</v>
      </c>
      <c r="E21" s="121">
        <f>E10</f>
        <v>198825846.12</v>
      </c>
      <c r="F21" s="118">
        <f t="shared" si="5"/>
        <v>20.754710687265508</v>
      </c>
      <c r="G21" s="122">
        <f>G10*$F$33</f>
        <v>215050035.163392</v>
      </c>
      <c r="H21" s="118">
        <f t="shared" si="6"/>
        <v>8.16</v>
      </c>
      <c r="I21" s="121">
        <f>I10*$H$33</f>
        <v>232598118.03272483</v>
      </c>
      <c r="J21" s="118">
        <f t="shared" si="7"/>
        <v>8.160000000000014</v>
      </c>
      <c r="K21" s="121">
        <f>K10*$J$33</f>
        <v>251578124.46419516</v>
      </c>
      <c r="L21" s="118">
        <f t="shared" si="8"/>
        <v>8.159999999999995</v>
      </c>
      <c r="M21" s="51"/>
      <c r="N21" s="51"/>
      <c r="O21" s="51"/>
      <c r="P21" s="51"/>
      <c r="Q21" s="51"/>
      <c r="R21" s="51"/>
    </row>
    <row r="22" spans="1:18" ht="15" customHeight="1">
      <c r="A22" s="79" t="s">
        <v>90</v>
      </c>
      <c r="B22" s="121">
        <f>B11*$A$33</f>
        <v>166014125.65045</v>
      </c>
      <c r="C22" s="121">
        <f>C11*$B$33</f>
        <v>161887682.17000002</v>
      </c>
      <c r="D22" s="118">
        <f t="shared" si="4"/>
        <v>-2.485597815416251</v>
      </c>
      <c r="E22" s="121">
        <f>E11</f>
        <v>195675846.12</v>
      </c>
      <c r="F22" s="118">
        <f t="shared" si="5"/>
        <v>20.871361858475847</v>
      </c>
      <c r="G22" s="122">
        <f>G11*$F$33</f>
        <v>211642995.163392</v>
      </c>
      <c r="H22" s="118">
        <f t="shared" si="6"/>
        <v>8.16</v>
      </c>
      <c r="I22" s="121">
        <f>I11*$H$33</f>
        <v>228913063.5687248</v>
      </c>
      <c r="J22" s="118">
        <f t="shared" si="7"/>
        <v>8.160000000000007</v>
      </c>
      <c r="K22" s="121">
        <f>K11*$J$33</f>
        <v>247592369.55593276</v>
      </c>
      <c r="L22" s="118">
        <f t="shared" si="8"/>
        <v>8.160000000000002</v>
      </c>
      <c r="M22" s="51"/>
      <c r="N22" s="51"/>
      <c r="O22" s="51"/>
      <c r="P22" s="51"/>
      <c r="Q22" s="51"/>
      <c r="R22" s="51"/>
    </row>
    <row r="23" spans="1:18" ht="15" customHeight="1">
      <c r="A23" s="79" t="s">
        <v>12</v>
      </c>
      <c r="B23" s="121">
        <f>B20-B22</f>
        <v>-15325730.387292087</v>
      </c>
      <c r="C23" s="121">
        <f>C20-C22</f>
        <v>-4257393.810000002</v>
      </c>
      <c r="D23" s="118">
        <f t="shared" si="4"/>
        <v>-72.22061394522389</v>
      </c>
      <c r="E23" s="121">
        <f>E20-E22</f>
        <v>-12497127.039999992</v>
      </c>
      <c r="F23" s="118">
        <f t="shared" si="5"/>
        <v>193.53937168429306</v>
      </c>
      <c r="G23" s="121">
        <f>G20-G22</f>
        <v>-13516892.606463969</v>
      </c>
      <c r="H23" s="118">
        <f t="shared" si="6"/>
        <v>8.15999999999982</v>
      </c>
      <c r="I23" s="121">
        <f>I20-I22</f>
        <v>-14619871.043151408</v>
      </c>
      <c r="J23" s="118">
        <f t="shared" si="7"/>
        <v>8.159999999999851</v>
      </c>
      <c r="K23" s="121">
        <f>K20-K22</f>
        <v>-15812852.520272583</v>
      </c>
      <c r="L23" s="118">
        <f t="shared" si="8"/>
        <v>8.160000000000132</v>
      </c>
      <c r="M23" s="51"/>
      <c r="N23" s="51"/>
      <c r="O23" s="51"/>
      <c r="P23" s="51"/>
      <c r="Q23" s="51"/>
      <c r="R23" s="51"/>
    </row>
    <row r="24" spans="1:18" ht="15" customHeight="1">
      <c r="A24" s="79" t="s">
        <v>13</v>
      </c>
      <c r="B24" s="121">
        <f>B13*$A$33</f>
        <v>-9402061.7526</v>
      </c>
      <c r="C24" s="121">
        <f>C13*$B$33</f>
        <v>-20830487.90000002</v>
      </c>
      <c r="D24" s="118">
        <f t="shared" si="4"/>
        <v>121.55234083885549</v>
      </c>
      <c r="E24" s="121">
        <f>E13</f>
        <v>-75778452.37999998</v>
      </c>
      <c r="F24" s="118">
        <f t="shared" si="5"/>
        <v>263.78625764209727</v>
      </c>
      <c r="G24" s="122">
        <f>G13/$F$33</f>
        <v>-12032846.973750023</v>
      </c>
      <c r="H24" s="118">
        <f t="shared" si="6"/>
        <v>-84.12101778826269</v>
      </c>
      <c r="I24" s="121">
        <f>I13*$H$33</f>
        <v>-15289924.902795022</v>
      </c>
      <c r="J24" s="118">
        <f t="shared" si="7"/>
        <v>27.06822363942965</v>
      </c>
      <c r="K24" s="121">
        <f>K13*$J$33</f>
        <v>-16960548.853857994</v>
      </c>
      <c r="L24" s="118">
        <f t="shared" si="8"/>
        <v>10.926305797339653</v>
      </c>
      <c r="M24" s="51"/>
      <c r="N24" s="51"/>
      <c r="O24" s="51"/>
      <c r="P24" s="51"/>
      <c r="Q24" s="51"/>
      <c r="R24" s="51"/>
    </row>
    <row r="25" spans="1:18" ht="15" customHeight="1">
      <c r="A25" s="79" t="s">
        <v>14</v>
      </c>
      <c r="B25" s="121">
        <f>B14*$A$33</f>
        <v>12198396.26115</v>
      </c>
      <c r="C25" s="121">
        <f>C14*$B$33</f>
        <v>14611851.61</v>
      </c>
      <c r="D25" s="118">
        <f t="shared" si="4"/>
        <v>19.785021712538388</v>
      </c>
      <c r="E25" s="121">
        <f>E14</f>
        <v>12161900.29</v>
      </c>
      <c r="F25" s="118">
        <f t="shared" si="5"/>
        <v>-16.766877911101375</v>
      </c>
      <c r="G25" s="122">
        <f>G14*$F$33</f>
        <v>13154311.353664</v>
      </c>
      <c r="H25" s="118">
        <f t="shared" si="6"/>
        <v>8.160000000000005</v>
      </c>
      <c r="I25" s="121">
        <f>I14*$H$33</f>
        <v>13701530.705976423</v>
      </c>
      <c r="J25" s="118">
        <f t="shared" si="7"/>
        <v>4.160000000000006</v>
      </c>
      <c r="K25" s="121">
        <f>K14*$J$33</f>
        <v>14250467.485179178</v>
      </c>
      <c r="L25" s="118">
        <f t="shared" si="8"/>
        <v>4.006390168970805</v>
      </c>
      <c r="M25" s="51"/>
      <c r="N25" s="51"/>
      <c r="O25" s="51"/>
      <c r="P25" s="51"/>
      <c r="Q25" s="51"/>
      <c r="R25" s="51"/>
    </row>
    <row r="26" spans="1:18" ht="15" customHeight="1">
      <c r="A26" s="79" t="s">
        <v>15</v>
      </c>
      <c r="B26" s="121">
        <f>B15*$A$33</f>
        <v>-113293467.22264998</v>
      </c>
      <c r="C26" s="121">
        <f>C15*$B$33</f>
        <v>-129245289.07000001</v>
      </c>
      <c r="D26" s="118">
        <f t="shared" si="4"/>
        <v>14.080089733683158</v>
      </c>
      <c r="E26" s="121">
        <f>E15</f>
        <v>-205023741.45</v>
      </c>
      <c r="F26" s="118">
        <f t="shared" si="5"/>
        <v>58.631500556246905</v>
      </c>
      <c r="G26" s="122">
        <f>G15*$F$33</f>
        <v>-226239418.39480802</v>
      </c>
      <c r="H26" s="118">
        <f t="shared" si="6"/>
        <v>10.347912292870722</v>
      </c>
      <c r="I26" s="121">
        <f>I15*$H$33</f>
        <v>-250578920.03339538</v>
      </c>
      <c r="J26" s="118">
        <f t="shared" si="7"/>
        <v>10.758293939791141</v>
      </c>
      <c r="K26" s="121">
        <f>K15*$J$33</f>
        <v>-277562625.68858916</v>
      </c>
      <c r="L26" s="118">
        <f t="shared" si="8"/>
        <v>10.768545754606006</v>
      </c>
      <c r="M26" s="51"/>
      <c r="N26" s="51"/>
      <c r="O26" s="51"/>
      <c r="P26" s="51"/>
      <c r="Q26" s="51"/>
      <c r="R26" s="51"/>
    </row>
    <row r="27" spans="1:18" ht="15" customHeight="1">
      <c r="A27" s="355" t="s">
        <v>239</v>
      </c>
      <c r="B27" s="356"/>
      <c r="C27" s="356"/>
      <c r="D27" s="356"/>
      <c r="E27" s="356"/>
      <c r="F27" s="356"/>
      <c r="G27" s="356"/>
      <c r="H27" s="356"/>
      <c r="I27" s="356"/>
      <c r="J27" s="357"/>
      <c r="K27" s="356"/>
      <c r="L27" s="358"/>
      <c r="M27" s="51"/>
      <c r="N27" s="51"/>
      <c r="O27" s="51"/>
      <c r="P27" s="51"/>
      <c r="Q27" s="51"/>
      <c r="R27" s="51"/>
    </row>
    <row r="28" spans="1:18" ht="5.25" customHeight="1">
      <c r="A28" s="51"/>
      <c r="B28" s="51"/>
      <c r="C28" s="51"/>
      <c r="D28" s="114"/>
      <c r="E28" s="51"/>
      <c r="F28" s="123"/>
      <c r="G28" s="51"/>
      <c r="H28" s="114"/>
      <c r="I28" s="51"/>
      <c r="J28" s="114"/>
      <c r="K28" s="51"/>
      <c r="L28" s="114"/>
      <c r="M28" s="51"/>
      <c r="N28" s="51"/>
      <c r="O28" s="51"/>
      <c r="P28" s="51"/>
      <c r="Q28" s="51"/>
      <c r="R28" s="51"/>
    </row>
    <row r="29" spans="1:18" ht="15" customHeight="1">
      <c r="A29" s="89" t="s">
        <v>33</v>
      </c>
      <c r="B29" s="51"/>
      <c r="C29" s="51"/>
      <c r="D29" s="114"/>
      <c r="E29" s="51"/>
      <c r="F29" s="114"/>
      <c r="G29" s="51"/>
      <c r="H29" s="114"/>
      <c r="I29" s="51"/>
      <c r="J29" s="114"/>
      <c r="K29" s="51"/>
      <c r="L29" s="114"/>
      <c r="M29" s="51"/>
      <c r="N29" s="51"/>
      <c r="O29" s="51"/>
      <c r="P29" s="51"/>
      <c r="Q29" s="51"/>
      <c r="R29" s="51"/>
    </row>
    <row r="30" spans="1:18" ht="15" customHeight="1">
      <c r="A30" s="298" t="s">
        <v>75</v>
      </c>
      <c r="B30" s="299"/>
      <c r="C30" s="299"/>
      <c r="D30" s="299"/>
      <c r="E30" s="299"/>
      <c r="F30" s="299"/>
      <c r="G30" s="299"/>
      <c r="H30" s="299"/>
      <c r="I30" s="299"/>
      <c r="J30" s="344"/>
      <c r="K30" s="300"/>
      <c r="L30" s="243"/>
      <c r="M30" s="242"/>
      <c r="N30" s="51"/>
      <c r="O30" s="51"/>
      <c r="P30" s="51"/>
      <c r="Q30" s="51"/>
      <c r="R30" s="51"/>
    </row>
    <row r="31" spans="1:18" ht="15">
      <c r="A31" s="28">
        <v>2016</v>
      </c>
      <c r="B31" s="343">
        <v>2017</v>
      </c>
      <c r="C31" s="343"/>
      <c r="D31" s="343">
        <v>2018</v>
      </c>
      <c r="E31" s="343"/>
      <c r="F31" s="343">
        <v>2019</v>
      </c>
      <c r="G31" s="343"/>
      <c r="H31" s="343">
        <v>2020</v>
      </c>
      <c r="I31" s="343"/>
      <c r="J31" s="342">
        <v>2021</v>
      </c>
      <c r="K31" s="342"/>
      <c r="L31" s="243"/>
      <c r="M31" s="242"/>
      <c r="N31" s="51"/>
      <c r="O31" s="51"/>
      <c r="P31" s="51"/>
      <c r="Q31" s="51"/>
      <c r="R31" s="51"/>
    </row>
    <row r="32" spans="1:18" ht="15">
      <c r="A32" s="122">
        <v>8</v>
      </c>
      <c r="B32" s="345">
        <v>4</v>
      </c>
      <c r="C32" s="346"/>
      <c r="D32" s="345">
        <v>4</v>
      </c>
      <c r="E32" s="346"/>
      <c r="F32" s="345">
        <v>4</v>
      </c>
      <c r="G32" s="346"/>
      <c r="H32" s="345">
        <v>4</v>
      </c>
      <c r="I32" s="346"/>
      <c r="J32" s="345">
        <v>4</v>
      </c>
      <c r="K32" s="346"/>
      <c r="L32" s="243"/>
      <c r="M32" s="242"/>
      <c r="N32" s="51"/>
      <c r="O32" s="51"/>
      <c r="P32" s="51"/>
      <c r="Q32" s="51"/>
      <c r="R32" s="51"/>
    </row>
    <row r="33" spans="1:18" ht="15">
      <c r="A33" s="124">
        <v>1.045</v>
      </c>
      <c r="B33" s="359">
        <v>1</v>
      </c>
      <c r="C33" s="360"/>
      <c r="D33" s="359">
        <v>1</v>
      </c>
      <c r="E33" s="360"/>
      <c r="F33" s="359">
        <v>1.04</v>
      </c>
      <c r="G33" s="360"/>
      <c r="H33" s="359">
        <f>(1+(H32/100))*(1+(F32/100))</f>
        <v>1.0816000000000001</v>
      </c>
      <c r="I33" s="360"/>
      <c r="J33" s="359">
        <f>(1+(J32/100))*(1+(H32/100))*(1+(F32/100))</f>
        <v>1.124864</v>
      </c>
      <c r="K33" s="360"/>
      <c r="L33" s="243"/>
      <c r="M33" s="242"/>
      <c r="N33" s="51"/>
      <c r="O33" s="51"/>
      <c r="P33" s="51"/>
      <c r="Q33" s="51"/>
      <c r="R33" s="51"/>
    </row>
    <row r="34" spans="1:18" ht="15">
      <c r="A34" s="51"/>
      <c r="B34" s="51"/>
      <c r="C34" s="51"/>
      <c r="D34" s="114"/>
      <c r="E34" s="51"/>
      <c r="F34" s="114"/>
      <c r="G34" s="51"/>
      <c r="H34" s="114"/>
      <c r="I34" s="51"/>
      <c r="J34" s="114"/>
      <c r="K34" s="51"/>
      <c r="L34" s="114"/>
      <c r="M34" s="51"/>
      <c r="N34" s="51"/>
      <c r="O34" s="51"/>
      <c r="P34" s="51"/>
      <c r="Q34" s="51"/>
      <c r="R34" s="51"/>
    </row>
    <row r="35" spans="1:18" ht="15">
      <c r="A35" s="89" t="s">
        <v>76</v>
      </c>
      <c r="B35" s="51"/>
      <c r="C35" s="51"/>
      <c r="D35" s="114"/>
      <c r="E35" s="51"/>
      <c r="F35" s="114"/>
      <c r="G35" s="51"/>
      <c r="H35" s="114"/>
      <c r="I35" s="51"/>
      <c r="J35" s="114"/>
      <c r="K35" s="51"/>
      <c r="L35" s="114"/>
      <c r="M35" s="51"/>
      <c r="N35" s="51"/>
      <c r="O35" s="51"/>
      <c r="P35" s="51"/>
      <c r="Q35" s="51"/>
      <c r="R35" s="51"/>
    </row>
    <row r="36" spans="1:18" ht="15">
      <c r="A36" s="51" t="s">
        <v>77</v>
      </c>
      <c r="B36" s="51"/>
      <c r="C36" s="51"/>
      <c r="D36" s="114"/>
      <c r="E36" s="51"/>
      <c r="F36" s="114"/>
      <c r="G36" s="51"/>
      <c r="H36" s="114"/>
      <c r="I36" s="51"/>
      <c r="J36" s="114"/>
      <c r="K36" s="51"/>
      <c r="L36" s="114"/>
      <c r="M36" s="51"/>
      <c r="N36" s="51"/>
      <c r="O36" s="51"/>
      <c r="P36" s="51"/>
      <c r="Q36" s="51"/>
      <c r="R36" s="51"/>
    </row>
    <row r="37" spans="1:18" ht="15">
      <c r="A37" s="51" t="s">
        <v>78</v>
      </c>
      <c r="B37" s="51"/>
      <c r="C37" s="51"/>
      <c r="D37" s="114"/>
      <c r="E37" s="51"/>
      <c r="F37" s="114"/>
      <c r="G37" s="51"/>
      <c r="H37" s="114"/>
      <c r="I37" s="51"/>
      <c r="J37" s="114"/>
      <c r="K37" s="51"/>
      <c r="L37" s="114"/>
      <c r="M37" s="51"/>
      <c r="N37" s="51"/>
      <c r="O37" s="51"/>
      <c r="P37" s="51"/>
      <c r="Q37" s="51"/>
      <c r="R37" s="51"/>
    </row>
    <row r="38" spans="1:18" ht="15">
      <c r="A38" s="99">
        <v>1.0757</v>
      </c>
      <c r="B38" s="51"/>
      <c r="C38" s="51"/>
      <c r="D38" s="114"/>
      <c r="E38" s="51"/>
      <c r="F38" s="114"/>
      <c r="G38" s="51"/>
      <c r="H38" s="114"/>
      <c r="I38" s="51"/>
      <c r="J38" s="114"/>
      <c r="K38" s="51"/>
      <c r="L38" s="114"/>
      <c r="M38" s="51"/>
      <c r="N38" s="51"/>
      <c r="O38" s="51"/>
      <c r="P38" s="51"/>
      <c r="Q38" s="51"/>
      <c r="R38" s="51"/>
    </row>
    <row r="39" spans="1:18" ht="15">
      <c r="A39" s="89" t="s">
        <v>79</v>
      </c>
      <c r="B39" s="51"/>
      <c r="C39" s="51"/>
      <c r="D39" s="114"/>
      <c r="E39" s="51"/>
      <c r="F39" s="114"/>
      <c r="G39" s="51"/>
      <c r="H39" s="114"/>
      <c r="I39" s="51"/>
      <c r="J39" s="114"/>
      <c r="K39" s="51"/>
      <c r="L39" s="114"/>
      <c r="M39" s="51"/>
      <c r="N39" s="51"/>
      <c r="O39" s="51"/>
      <c r="P39" s="51"/>
      <c r="Q39" s="51"/>
      <c r="R39" s="51"/>
    </row>
    <row r="40" spans="1:18" ht="15">
      <c r="A40" s="51" t="s">
        <v>80</v>
      </c>
      <c r="B40" s="51"/>
      <c r="C40" s="51"/>
      <c r="D40" s="114"/>
      <c r="E40" s="51"/>
      <c r="F40" s="114"/>
      <c r="G40" s="51"/>
      <c r="H40" s="114"/>
      <c r="I40" s="51"/>
      <c r="J40" s="114"/>
      <c r="K40" s="51"/>
      <c r="L40" s="114"/>
      <c r="M40" s="51"/>
      <c r="N40" s="51"/>
      <c r="O40" s="51"/>
      <c r="P40" s="51"/>
      <c r="Q40" s="51"/>
      <c r="R40" s="51"/>
    </row>
    <row r="41" spans="1:18" ht="15">
      <c r="A41" s="51"/>
      <c r="B41" s="51"/>
      <c r="C41" s="51"/>
      <c r="D41" s="114"/>
      <c r="E41" s="51"/>
      <c r="F41" s="114"/>
      <c r="G41" s="51"/>
      <c r="H41" s="114"/>
      <c r="I41" s="51"/>
      <c r="J41" s="114"/>
      <c r="K41" s="51"/>
      <c r="L41" s="114"/>
      <c r="M41" s="51"/>
      <c r="N41" s="51"/>
      <c r="O41" s="51"/>
      <c r="P41" s="51"/>
      <c r="Q41" s="51"/>
      <c r="R41" s="51"/>
    </row>
    <row r="42" spans="1:18" ht="15">
      <c r="A42" s="51"/>
      <c r="B42" s="51"/>
      <c r="C42" s="51"/>
      <c r="D42" s="114"/>
      <c r="E42" s="51"/>
      <c r="F42" s="114"/>
      <c r="G42" s="51"/>
      <c r="H42" s="114"/>
      <c r="I42" s="51"/>
      <c r="J42" s="114"/>
      <c r="K42" s="51"/>
      <c r="L42" s="114"/>
      <c r="M42" s="51"/>
      <c r="N42" s="51"/>
      <c r="O42" s="51"/>
      <c r="P42" s="51"/>
      <c r="Q42" s="51"/>
      <c r="R42" s="51"/>
    </row>
    <row r="43" spans="1:18" ht="15">
      <c r="A43" s="51"/>
      <c r="B43" s="51"/>
      <c r="C43" s="51"/>
      <c r="D43" s="114"/>
      <c r="E43" s="51"/>
      <c r="F43" s="114"/>
      <c r="G43" s="51"/>
      <c r="H43" s="114"/>
      <c r="I43" s="51"/>
      <c r="J43" s="114"/>
      <c r="K43" s="51"/>
      <c r="L43" s="114"/>
      <c r="M43" s="51"/>
      <c r="N43" s="51"/>
      <c r="O43" s="51"/>
      <c r="P43" s="51"/>
      <c r="Q43" s="51"/>
      <c r="R43" s="51"/>
    </row>
    <row r="44" spans="1:18" ht="15">
      <c r="A44" s="51"/>
      <c r="B44" s="51"/>
      <c r="C44" s="51"/>
      <c r="D44" s="114"/>
      <c r="E44" s="51"/>
      <c r="F44" s="114"/>
      <c r="G44" s="51"/>
      <c r="H44" s="114"/>
      <c r="I44" s="51"/>
      <c r="J44" s="114"/>
      <c r="K44" s="51"/>
      <c r="L44" s="114"/>
      <c r="M44" s="51"/>
      <c r="N44" s="51"/>
      <c r="O44" s="51"/>
      <c r="P44" s="51"/>
      <c r="Q44" s="51"/>
      <c r="R44" s="51"/>
    </row>
    <row r="45" spans="1:18" ht="15">
      <c r="A45" s="51"/>
      <c r="B45" s="51"/>
      <c r="C45" s="51"/>
      <c r="D45" s="114"/>
      <c r="E45" s="51"/>
      <c r="F45" s="114"/>
      <c r="G45" s="51"/>
      <c r="H45" s="114"/>
      <c r="I45" s="51"/>
      <c r="J45" s="114"/>
      <c r="K45" s="51"/>
      <c r="L45" s="114"/>
      <c r="M45" s="51"/>
      <c r="N45" s="51"/>
      <c r="O45" s="51"/>
      <c r="P45" s="51"/>
      <c r="Q45" s="51"/>
      <c r="R45" s="51"/>
    </row>
    <row r="46" spans="1:18" ht="15">
      <c r="A46" s="51"/>
      <c r="B46" s="51"/>
      <c r="C46" s="51"/>
      <c r="D46" s="114"/>
      <c r="E46" s="51"/>
      <c r="F46" s="114"/>
      <c r="G46" s="51"/>
      <c r="H46" s="114"/>
      <c r="I46" s="51"/>
      <c r="J46" s="114"/>
      <c r="K46" s="51"/>
      <c r="L46" s="114"/>
      <c r="M46" s="51"/>
      <c r="N46" s="51"/>
      <c r="O46" s="51"/>
      <c r="P46" s="51"/>
      <c r="Q46" s="51"/>
      <c r="R46" s="51"/>
    </row>
    <row r="47" spans="1:18" ht="15">
      <c r="A47" s="51"/>
      <c r="B47" s="51"/>
      <c r="C47" s="51"/>
      <c r="D47" s="114"/>
      <c r="E47" s="51"/>
      <c r="F47" s="114"/>
      <c r="G47" s="51"/>
      <c r="H47" s="114"/>
      <c r="I47" s="51"/>
      <c r="J47" s="114"/>
      <c r="K47" s="51"/>
      <c r="L47" s="114"/>
      <c r="M47" s="51"/>
      <c r="N47" s="51"/>
      <c r="O47" s="51"/>
      <c r="P47" s="51"/>
      <c r="Q47" s="51"/>
      <c r="R47" s="51"/>
    </row>
    <row r="48" spans="1:18" ht="15">
      <c r="A48" s="51"/>
      <c r="B48" s="51"/>
      <c r="C48" s="51"/>
      <c r="D48" s="114"/>
      <c r="E48" s="51"/>
      <c r="F48" s="114"/>
      <c r="G48" s="51"/>
      <c r="H48" s="114"/>
      <c r="I48" s="51"/>
      <c r="J48" s="114"/>
      <c r="K48" s="51"/>
      <c r="L48" s="114"/>
      <c r="M48" s="51"/>
      <c r="N48" s="51"/>
      <c r="O48" s="51"/>
      <c r="P48" s="51"/>
      <c r="Q48" s="51"/>
      <c r="R48" s="51"/>
    </row>
    <row r="49" spans="1:18" ht="15">
      <c r="A49" s="51"/>
      <c r="B49" s="51"/>
      <c r="C49" s="51"/>
      <c r="D49" s="114"/>
      <c r="E49" s="51"/>
      <c r="F49" s="114"/>
      <c r="G49" s="51"/>
      <c r="H49" s="114"/>
      <c r="I49" s="51"/>
      <c r="J49" s="114"/>
      <c r="K49" s="51"/>
      <c r="L49" s="114"/>
      <c r="M49" s="51"/>
      <c r="N49" s="51"/>
      <c r="O49" s="51"/>
      <c r="P49" s="51"/>
      <c r="Q49" s="51"/>
      <c r="R49" s="51"/>
    </row>
    <row r="50" spans="1:18" ht="15">
      <c r="A50" s="51"/>
      <c r="B50" s="51"/>
      <c r="C50" s="51"/>
      <c r="D50" s="114"/>
      <c r="E50" s="51"/>
      <c r="F50" s="114"/>
      <c r="G50" s="51"/>
      <c r="H50" s="114"/>
      <c r="I50" s="51"/>
      <c r="J50" s="114"/>
      <c r="K50" s="51"/>
      <c r="L50" s="114"/>
      <c r="M50" s="51"/>
      <c r="N50" s="51"/>
      <c r="O50" s="51"/>
      <c r="P50" s="51"/>
      <c r="Q50" s="51"/>
      <c r="R50" s="51"/>
    </row>
    <row r="51" spans="1:18" ht="15">
      <c r="A51" s="51"/>
      <c r="B51" s="51"/>
      <c r="C51" s="51"/>
      <c r="D51" s="114"/>
      <c r="E51" s="51"/>
      <c r="F51" s="114"/>
      <c r="G51" s="51"/>
      <c r="H51" s="114"/>
      <c r="I51" s="51"/>
      <c r="J51" s="114"/>
      <c r="K51" s="51"/>
      <c r="L51" s="114"/>
      <c r="M51" s="51"/>
      <c r="N51" s="51"/>
      <c r="O51" s="51"/>
      <c r="P51" s="51"/>
      <c r="Q51" s="51"/>
      <c r="R51" s="51"/>
    </row>
    <row r="52" spans="1:18" ht="15">
      <c r="A52" s="51"/>
      <c r="B52" s="51"/>
      <c r="C52" s="51"/>
      <c r="D52" s="114"/>
      <c r="E52" s="51"/>
      <c r="F52" s="114"/>
      <c r="G52" s="51"/>
      <c r="H52" s="114"/>
      <c r="I52" s="51"/>
      <c r="J52" s="114"/>
      <c r="K52" s="51"/>
      <c r="L52" s="114"/>
      <c r="M52" s="51"/>
      <c r="N52" s="51"/>
      <c r="O52" s="51"/>
      <c r="P52" s="51"/>
      <c r="Q52" s="51"/>
      <c r="R52" s="51"/>
    </row>
    <row r="53" spans="1:18" ht="15">
      <c r="A53" s="51"/>
      <c r="B53" s="51"/>
      <c r="C53" s="51"/>
      <c r="D53" s="114"/>
      <c r="E53" s="51"/>
      <c r="F53" s="114"/>
      <c r="G53" s="51"/>
      <c r="H53" s="114"/>
      <c r="I53" s="51"/>
      <c r="J53" s="114"/>
      <c r="K53" s="51"/>
      <c r="L53" s="114"/>
      <c r="M53" s="51"/>
      <c r="N53" s="51"/>
      <c r="O53" s="51"/>
      <c r="P53" s="51"/>
      <c r="Q53" s="51"/>
      <c r="R53" s="51"/>
    </row>
    <row r="54" spans="1:18" ht="15">
      <c r="A54" s="51"/>
      <c r="B54" s="51"/>
      <c r="C54" s="51"/>
      <c r="D54" s="114"/>
      <c r="E54" s="51"/>
      <c r="F54" s="114"/>
      <c r="G54" s="51"/>
      <c r="H54" s="114"/>
      <c r="I54" s="51"/>
      <c r="J54" s="114"/>
      <c r="K54" s="51"/>
      <c r="L54" s="114"/>
      <c r="M54" s="51"/>
      <c r="N54" s="51"/>
      <c r="O54" s="51"/>
      <c r="P54" s="51"/>
      <c r="Q54" s="51"/>
      <c r="R54" s="51"/>
    </row>
    <row r="55" spans="1:18" ht="15">
      <c r="A55" s="51"/>
      <c r="B55" s="51"/>
      <c r="C55" s="51"/>
      <c r="D55" s="114"/>
      <c r="E55" s="51"/>
      <c r="F55" s="114"/>
      <c r="G55" s="51"/>
      <c r="H55" s="114"/>
      <c r="I55" s="51"/>
      <c r="J55" s="114"/>
      <c r="K55" s="51"/>
      <c r="L55" s="114"/>
      <c r="M55" s="51"/>
      <c r="N55" s="51"/>
      <c r="O55" s="51"/>
      <c r="P55" s="51"/>
      <c r="Q55" s="51"/>
      <c r="R55" s="51"/>
    </row>
    <row r="56" spans="1:18" ht="15">
      <c r="A56" s="51"/>
      <c r="B56" s="51"/>
      <c r="C56" s="51"/>
      <c r="D56" s="114"/>
      <c r="E56" s="51"/>
      <c r="F56" s="114"/>
      <c r="G56" s="51"/>
      <c r="H56" s="114"/>
      <c r="I56" s="51"/>
      <c r="J56" s="114"/>
      <c r="K56" s="51"/>
      <c r="L56" s="114"/>
      <c r="M56" s="51"/>
      <c r="N56" s="51"/>
      <c r="O56" s="51"/>
      <c r="P56" s="51"/>
      <c r="Q56" s="51"/>
      <c r="R56" s="51"/>
    </row>
    <row r="57" spans="1:18" ht="15">
      <c r="A57" s="51"/>
      <c r="B57" s="51"/>
      <c r="C57" s="51"/>
      <c r="D57" s="114"/>
      <c r="E57" s="51"/>
      <c r="F57" s="114"/>
      <c r="G57" s="51"/>
      <c r="H57" s="114"/>
      <c r="I57" s="51"/>
      <c r="J57" s="114"/>
      <c r="K57" s="51"/>
      <c r="L57" s="114"/>
      <c r="M57" s="51"/>
      <c r="N57" s="51"/>
      <c r="O57" s="51"/>
      <c r="P57" s="51"/>
      <c r="Q57" s="51"/>
      <c r="R57" s="51"/>
    </row>
    <row r="58" spans="1:18" ht="15">
      <c r="A58" s="51"/>
      <c r="B58" s="51"/>
      <c r="C58" s="51"/>
      <c r="D58" s="114"/>
      <c r="E58" s="51"/>
      <c r="F58" s="114"/>
      <c r="G58" s="51"/>
      <c r="H58" s="114"/>
      <c r="I58" s="51"/>
      <c r="J58" s="114"/>
      <c r="K58" s="51"/>
      <c r="L58" s="114"/>
      <c r="M58" s="51"/>
      <c r="N58" s="51"/>
      <c r="O58" s="51"/>
      <c r="P58" s="51"/>
      <c r="Q58" s="51"/>
      <c r="R58" s="51"/>
    </row>
    <row r="59" spans="1:18" ht="15">
      <c r="A59" s="51"/>
      <c r="B59" s="51"/>
      <c r="C59" s="51"/>
      <c r="D59" s="114"/>
      <c r="E59" s="51"/>
      <c r="F59" s="114"/>
      <c r="G59" s="51"/>
      <c r="H59" s="114"/>
      <c r="I59" s="51"/>
      <c r="J59" s="114"/>
      <c r="K59" s="51"/>
      <c r="L59" s="114"/>
      <c r="M59" s="51"/>
      <c r="N59" s="51"/>
      <c r="O59" s="51"/>
      <c r="P59" s="51"/>
      <c r="Q59" s="51"/>
      <c r="R59" s="51"/>
    </row>
    <row r="60" spans="1:18" ht="15">
      <c r="A60" s="51"/>
      <c r="B60" s="51"/>
      <c r="C60" s="51"/>
      <c r="D60" s="114"/>
      <c r="E60" s="51"/>
      <c r="F60" s="114"/>
      <c r="G60" s="51"/>
      <c r="H60" s="114"/>
      <c r="I60" s="51"/>
      <c r="J60" s="114"/>
      <c r="K60" s="51"/>
      <c r="L60" s="114"/>
      <c r="M60" s="51"/>
      <c r="N60" s="51"/>
      <c r="O60" s="51"/>
      <c r="P60" s="51"/>
      <c r="Q60" s="51"/>
      <c r="R60" s="51"/>
    </row>
    <row r="61" spans="1:18" ht="15">
      <c r="A61" s="51"/>
      <c r="B61" s="51"/>
      <c r="C61" s="51"/>
      <c r="D61" s="114"/>
      <c r="E61" s="51"/>
      <c r="F61" s="114"/>
      <c r="G61" s="51"/>
      <c r="H61" s="114"/>
      <c r="I61" s="51"/>
      <c r="J61" s="114"/>
      <c r="K61" s="51"/>
      <c r="L61" s="114"/>
      <c r="M61" s="51"/>
      <c r="N61" s="51"/>
      <c r="O61" s="51"/>
      <c r="P61" s="51"/>
      <c r="Q61" s="51"/>
      <c r="R61" s="51"/>
    </row>
    <row r="62" spans="1:18" ht="15">
      <c r="A62" s="51"/>
      <c r="B62" s="51"/>
      <c r="C62" s="51"/>
      <c r="D62" s="114"/>
      <c r="E62" s="51"/>
      <c r="F62" s="114"/>
      <c r="G62" s="51"/>
      <c r="H62" s="114"/>
      <c r="I62" s="51"/>
      <c r="J62" s="114"/>
      <c r="K62" s="51"/>
      <c r="L62" s="114"/>
      <c r="M62" s="51"/>
      <c r="N62" s="51"/>
      <c r="O62" s="51"/>
      <c r="P62" s="51"/>
      <c r="Q62" s="51"/>
      <c r="R62" s="51"/>
    </row>
    <row r="63" spans="1:18" ht="15">
      <c r="A63" s="51"/>
      <c r="B63" s="51"/>
      <c r="C63" s="51"/>
      <c r="D63" s="114"/>
      <c r="E63" s="51"/>
      <c r="F63" s="114"/>
      <c r="G63" s="51"/>
      <c r="H63" s="114"/>
      <c r="I63" s="51"/>
      <c r="J63" s="114"/>
      <c r="K63" s="51"/>
      <c r="L63" s="114"/>
      <c r="M63" s="51"/>
      <c r="N63" s="51"/>
      <c r="O63" s="51"/>
      <c r="P63" s="51"/>
      <c r="Q63" s="51"/>
      <c r="R63" s="51"/>
    </row>
    <row r="64" spans="1:18" ht="15">
      <c r="A64" s="51"/>
      <c r="B64" s="51"/>
      <c r="C64" s="51"/>
      <c r="D64" s="114"/>
      <c r="E64" s="51"/>
      <c r="F64" s="114"/>
      <c r="G64" s="51"/>
      <c r="H64" s="114"/>
      <c r="I64" s="51"/>
      <c r="J64" s="114"/>
      <c r="K64" s="51"/>
      <c r="L64" s="114"/>
      <c r="M64" s="51"/>
      <c r="N64" s="51"/>
      <c r="O64" s="51"/>
      <c r="P64" s="51"/>
      <c r="Q64" s="51"/>
      <c r="R64" s="51"/>
    </row>
    <row r="65" spans="1:18" ht="15">
      <c r="A65" s="51"/>
      <c r="B65" s="51"/>
      <c r="C65" s="51"/>
      <c r="D65" s="114"/>
      <c r="E65" s="51"/>
      <c r="F65" s="114"/>
      <c r="G65" s="51"/>
      <c r="H65" s="114"/>
      <c r="I65" s="51"/>
      <c r="J65" s="114"/>
      <c r="K65" s="51"/>
      <c r="L65" s="114"/>
      <c r="M65" s="51"/>
      <c r="N65" s="51"/>
      <c r="O65" s="51"/>
      <c r="P65" s="51"/>
      <c r="Q65" s="51"/>
      <c r="R65" s="51"/>
    </row>
    <row r="66" spans="1:18" ht="15">
      <c r="A66" s="51"/>
      <c r="B66" s="51"/>
      <c r="C66" s="51"/>
      <c r="D66" s="114"/>
      <c r="E66" s="51"/>
      <c r="F66" s="114"/>
      <c r="G66" s="51"/>
      <c r="H66" s="114"/>
      <c r="I66" s="51"/>
      <c r="J66" s="114"/>
      <c r="K66" s="51"/>
      <c r="L66" s="114"/>
      <c r="M66" s="51"/>
      <c r="N66" s="51"/>
      <c r="O66" s="51"/>
      <c r="P66" s="51"/>
      <c r="Q66" s="51"/>
      <c r="R66" s="51"/>
    </row>
    <row r="67" spans="1:18" ht="15">
      <c r="A67" s="51"/>
      <c r="B67" s="51"/>
      <c r="C67" s="51"/>
      <c r="D67" s="114"/>
      <c r="E67" s="51"/>
      <c r="F67" s="114"/>
      <c r="G67" s="51"/>
      <c r="H67" s="114"/>
      <c r="I67" s="51"/>
      <c r="J67" s="114"/>
      <c r="K67" s="51"/>
      <c r="L67" s="114"/>
      <c r="M67" s="51"/>
      <c r="N67" s="51"/>
      <c r="O67" s="51"/>
      <c r="P67" s="51"/>
      <c r="Q67" s="51"/>
      <c r="R67" s="51"/>
    </row>
    <row r="68" spans="1:18" ht="15">
      <c r="A68" s="51"/>
      <c r="B68" s="51"/>
      <c r="C68" s="51"/>
      <c r="D68" s="114"/>
      <c r="E68" s="51"/>
      <c r="F68" s="114"/>
      <c r="G68" s="51"/>
      <c r="H68" s="114"/>
      <c r="I68" s="51"/>
      <c r="J68" s="114"/>
      <c r="K68" s="51"/>
      <c r="L68" s="114"/>
      <c r="M68" s="51"/>
      <c r="N68" s="51"/>
      <c r="O68" s="51"/>
      <c r="P68" s="51"/>
      <c r="Q68" s="51"/>
      <c r="R68" s="51"/>
    </row>
    <row r="69" spans="1:18" ht="15">
      <c r="A69" s="51"/>
      <c r="B69" s="51"/>
      <c r="C69" s="51"/>
      <c r="D69" s="114"/>
      <c r="E69" s="51"/>
      <c r="F69" s="114"/>
      <c r="G69" s="51"/>
      <c r="H69" s="114"/>
      <c r="I69" s="51"/>
      <c r="J69" s="114"/>
      <c r="K69" s="51"/>
      <c r="L69" s="114"/>
      <c r="M69" s="51"/>
      <c r="N69" s="51"/>
      <c r="O69" s="51"/>
      <c r="P69" s="51"/>
      <c r="Q69" s="51"/>
      <c r="R69" s="51"/>
    </row>
    <row r="70" spans="1:18" ht="15">
      <c r="A70" s="51"/>
      <c r="B70" s="51"/>
      <c r="C70" s="51"/>
      <c r="D70" s="114"/>
      <c r="E70" s="51"/>
      <c r="F70" s="114"/>
      <c r="G70" s="51"/>
      <c r="H70" s="114"/>
      <c r="I70" s="51"/>
      <c r="J70" s="114"/>
      <c r="K70" s="51"/>
      <c r="L70" s="114"/>
      <c r="M70" s="51"/>
      <c r="N70" s="51"/>
      <c r="O70" s="51"/>
      <c r="P70" s="51"/>
      <c r="Q70" s="51"/>
      <c r="R70" s="51"/>
    </row>
    <row r="71" spans="1:18" ht="15">
      <c r="A71" s="51"/>
      <c r="B71" s="51"/>
      <c r="C71" s="51"/>
      <c r="D71" s="114"/>
      <c r="E71" s="51"/>
      <c r="F71" s="114"/>
      <c r="G71" s="51"/>
      <c r="H71" s="114"/>
      <c r="I71" s="51"/>
      <c r="J71" s="114"/>
      <c r="K71" s="51"/>
      <c r="L71" s="114"/>
      <c r="M71" s="51"/>
      <c r="N71" s="51"/>
      <c r="O71" s="51"/>
      <c r="P71" s="51"/>
      <c r="Q71" s="51"/>
      <c r="R71" s="51"/>
    </row>
    <row r="72" spans="1:18" ht="15">
      <c r="A72" s="51"/>
      <c r="B72" s="51"/>
      <c r="C72" s="51"/>
      <c r="D72" s="114"/>
      <c r="E72" s="51"/>
      <c r="F72" s="114"/>
      <c r="G72" s="51"/>
      <c r="H72" s="114"/>
      <c r="I72" s="51"/>
      <c r="J72" s="114"/>
      <c r="K72" s="51"/>
      <c r="L72" s="114"/>
      <c r="M72" s="51"/>
      <c r="N72" s="51"/>
      <c r="O72" s="51"/>
      <c r="P72" s="51"/>
      <c r="Q72" s="51"/>
      <c r="R72" s="51"/>
    </row>
    <row r="73" spans="1:18" ht="15">
      <c r="A73" s="51"/>
      <c r="B73" s="51"/>
      <c r="C73" s="51"/>
      <c r="D73" s="114"/>
      <c r="E73" s="51"/>
      <c r="F73" s="114"/>
      <c r="G73" s="51"/>
      <c r="H73" s="114"/>
      <c r="I73" s="51"/>
      <c r="J73" s="114"/>
      <c r="K73" s="51"/>
      <c r="L73" s="114"/>
      <c r="M73" s="51"/>
      <c r="N73" s="51"/>
      <c r="O73" s="51"/>
      <c r="P73" s="51"/>
      <c r="Q73" s="51"/>
      <c r="R73" s="51"/>
    </row>
    <row r="74" spans="1:18" ht="15">
      <c r="A74" s="51"/>
      <c r="B74" s="51"/>
      <c r="C74" s="51"/>
      <c r="D74" s="114"/>
      <c r="E74" s="51"/>
      <c r="F74" s="114"/>
      <c r="G74" s="51"/>
      <c r="H74" s="114"/>
      <c r="I74" s="51"/>
      <c r="J74" s="114"/>
      <c r="K74" s="51"/>
      <c r="L74" s="114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114"/>
      <c r="E75" s="51"/>
      <c r="F75" s="114"/>
      <c r="G75" s="51"/>
      <c r="H75" s="114"/>
      <c r="I75" s="51"/>
      <c r="J75" s="114"/>
      <c r="K75" s="51"/>
      <c r="L75" s="114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114"/>
      <c r="E76" s="51"/>
      <c r="F76" s="114"/>
      <c r="G76" s="51"/>
      <c r="H76" s="114"/>
      <c r="I76" s="51"/>
      <c r="J76" s="114"/>
      <c r="K76" s="51"/>
      <c r="L76" s="114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114"/>
      <c r="E77" s="51"/>
      <c r="F77" s="114"/>
      <c r="G77" s="51"/>
      <c r="H77" s="114"/>
      <c r="I77" s="51"/>
      <c r="J77" s="114"/>
      <c r="K77" s="51"/>
      <c r="L77" s="114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114"/>
      <c r="E78" s="51"/>
      <c r="F78" s="114"/>
      <c r="G78" s="51"/>
      <c r="H78" s="114"/>
      <c r="I78" s="51"/>
      <c r="J78" s="114"/>
      <c r="K78" s="51"/>
      <c r="L78" s="114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114"/>
      <c r="E79" s="51"/>
      <c r="F79" s="114"/>
      <c r="G79" s="51"/>
      <c r="H79" s="114"/>
      <c r="I79" s="51"/>
      <c r="J79" s="114"/>
      <c r="K79" s="51"/>
      <c r="L79" s="114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114"/>
      <c r="E80" s="51"/>
      <c r="F80" s="114"/>
      <c r="G80" s="51"/>
      <c r="H80" s="114"/>
      <c r="I80" s="51"/>
      <c r="J80" s="114"/>
      <c r="K80" s="51"/>
      <c r="L80" s="114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114"/>
      <c r="E81" s="51"/>
      <c r="F81" s="114"/>
      <c r="G81" s="51"/>
      <c r="H81" s="114"/>
      <c r="I81" s="51"/>
      <c r="J81" s="114"/>
      <c r="K81" s="51"/>
      <c r="L81" s="114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114"/>
      <c r="E82" s="51"/>
      <c r="F82" s="114"/>
      <c r="G82" s="51"/>
      <c r="H82" s="114"/>
      <c r="I82" s="51"/>
      <c r="J82" s="114"/>
      <c r="K82" s="51"/>
      <c r="L82" s="114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114"/>
      <c r="E83" s="51"/>
      <c r="F83" s="114"/>
      <c r="G83" s="51"/>
      <c r="H83" s="114"/>
      <c r="I83" s="51"/>
      <c r="J83" s="114"/>
      <c r="K83" s="51"/>
      <c r="L83" s="114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114"/>
      <c r="E84" s="51"/>
      <c r="F84" s="114"/>
      <c r="G84" s="51"/>
      <c r="H84" s="114"/>
      <c r="I84" s="51"/>
      <c r="J84" s="114"/>
      <c r="K84" s="51"/>
      <c r="L84" s="114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114"/>
      <c r="E85" s="51"/>
      <c r="F85" s="114"/>
      <c r="G85" s="51"/>
      <c r="H85" s="114"/>
      <c r="I85" s="51"/>
      <c r="J85" s="114"/>
      <c r="K85" s="51"/>
      <c r="L85" s="114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114"/>
      <c r="E86" s="51"/>
      <c r="F86" s="114"/>
      <c r="G86" s="51"/>
      <c r="H86" s="114"/>
      <c r="I86" s="51"/>
      <c r="J86" s="114"/>
      <c r="K86" s="51"/>
      <c r="L86" s="114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114"/>
      <c r="E87" s="51"/>
      <c r="F87" s="114"/>
      <c r="G87" s="51"/>
      <c r="H87" s="114"/>
      <c r="I87" s="51"/>
      <c r="J87" s="114"/>
      <c r="K87" s="51"/>
      <c r="L87" s="114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114"/>
      <c r="E88" s="51"/>
      <c r="F88" s="114"/>
      <c r="G88" s="51"/>
      <c r="H88" s="114"/>
      <c r="I88" s="51"/>
      <c r="J88" s="114"/>
      <c r="K88" s="51"/>
      <c r="L88" s="114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114"/>
      <c r="E89" s="51"/>
      <c r="F89" s="114"/>
      <c r="G89" s="51"/>
      <c r="H89" s="114"/>
      <c r="I89" s="51"/>
      <c r="J89" s="114"/>
      <c r="K89" s="51"/>
      <c r="L89" s="114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114"/>
      <c r="E90" s="51"/>
      <c r="F90" s="114"/>
      <c r="G90" s="51"/>
      <c r="H90" s="114"/>
      <c r="I90" s="51"/>
      <c r="J90" s="114"/>
      <c r="K90" s="51"/>
      <c r="L90" s="114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114"/>
      <c r="E91" s="51"/>
      <c r="F91" s="114"/>
      <c r="G91" s="51"/>
      <c r="H91" s="114"/>
      <c r="I91" s="51"/>
      <c r="J91" s="114"/>
      <c r="K91" s="51"/>
      <c r="L91" s="114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114"/>
      <c r="E92" s="51"/>
      <c r="F92" s="114"/>
      <c r="G92" s="51"/>
      <c r="H92" s="114"/>
      <c r="I92" s="51"/>
      <c r="J92" s="114"/>
      <c r="K92" s="51"/>
      <c r="L92" s="114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114"/>
      <c r="E93" s="51"/>
      <c r="F93" s="114"/>
      <c r="G93" s="51"/>
      <c r="H93" s="114"/>
      <c r="I93" s="51"/>
      <c r="J93" s="114"/>
      <c r="K93" s="51"/>
      <c r="L93" s="114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114"/>
      <c r="E94" s="51"/>
      <c r="F94" s="114"/>
      <c r="G94" s="51"/>
      <c r="H94" s="114"/>
      <c r="I94" s="51"/>
      <c r="J94" s="114"/>
      <c r="K94" s="51"/>
      <c r="L94" s="114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114"/>
      <c r="E95" s="51"/>
      <c r="F95" s="114"/>
      <c r="G95" s="51"/>
      <c r="H95" s="114"/>
      <c r="I95" s="51"/>
      <c r="J95" s="114"/>
      <c r="K95" s="51"/>
      <c r="L95" s="114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114"/>
      <c r="E96" s="51"/>
      <c r="F96" s="114"/>
      <c r="G96" s="51"/>
      <c r="H96" s="114"/>
      <c r="I96" s="51"/>
      <c r="J96" s="114"/>
      <c r="K96" s="51"/>
      <c r="L96" s="114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114"/>
      <c r="E97" s="51"/>
      <c r="F97" s="114"/>
      <c r="G97" s="51"/>
      <c r="H97" s="114"/>
      <c r="I97" s="51"/>
      <c r="J97" s="114"/>
      <c r="K97" s="51"/>
      <c r="L97" s="114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114"/>
      <c r="E98" s="51"/>
      <c r="F98" s="114"/>
      <c r="G98" s="51"/>
      <c r="H98" s="114"/>
      <c r="I98" s="51"/>
      <c r="J98" s="114"/>
      <c r="K98" s="51"/>
      <c r="L98" s="114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114"/>
      <c r="E99" s="51"/>
      <c r="F99" s="114"/>
      <c r="G99" s="51"/>
      <c r="H99" s="114"/>
      <c r="I99" s="51"/>
      <c r="J99" s="114"/>
      <c r="K99" s="51"/>
      <c r="L99" s="114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114"/>
      <c r="E100" s="51"/>
      <c r="F100" s="114"/>
      <c r="G100" s="51"/>
      <c r="H100" s="114"/>
      <c r="I100" s="51"/>
      <c r="J100" s="114"/>
      <c r="K100" s="51"/>
      <c r="L100" s="114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114"/>
      <c r="E101" s="51"/>
      <c r="F101" s="114"/>
      <c r="G101" s="51"/>
      <c r="H101" s="114"/>
      <c r="I101" s="51"/>
      <c r="J101" s="114"/>
      <c r="K101" s="51"/>
      <c r="L101" s="114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114"/>
      <c r="E102" s="51"/>
      <c r="F102" s="114"/>
      <c r="G102" s="51"/>
      <c r="H102" s="114"/>
      <c r="I102" s="51"/>
      <c r="J102" s="114"/>
      <c r="K102" s="51"/>
      <c r="L102" s="114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114"/>
      <c r="E103" s="51"/>
      <c r="F103" s="114"/>
      <c r="G103" s="51"/>
      <c r="H103" s="114"/>
      <c r="I103" s="51"/>
      <c r="J103" s="114"/>
      <c r="K103" s="51"/>
      <c r="L103" s="114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114"/>
      <c r="E104" s="51"/>
      <c r="F104" s="114"/>
      <c r="G104" s="51"/>
      <c r="H104" s="114"/>
      <c r="I104" s="51"/>
      <c r="J104" s="114"/>
      <c r="K104" s="51"/>
      <c r="L104" s="114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114"/>
      <c r="E105" s="51"/>
      <c r="F105" s="114"/>
      <c r="G105" s="51"/>
      <c r="H105" s="114"/>
      <c r="I105" s="51"/>
      <c r="J105" s="114"/>
      <c r="K105" s="51"/>
      <c r="L105" s="114"/>
      <c r="M105" s="51"/>
      <c r="N105" s="51"/>
      <c r="O105" s="51"/>
      <c r="P105" s="51"/>
      <c r="Q105" s="51"/>
      <c r="R105" s="51"/>
    </row>
    <row r="106" spans="1:18" ht="15">
      <c r="A106" s="51"/>
      <c r="B106" s="51"/>
      <c r="C106" s="51"/>
      <c r="D106" s="114"/>
      <c r="E106" s="51"/>
      <c r="F106" s="114"/>
      <c r="G106" s="51"/>
      <c r="H106" s="114"/>
      <c r="I106" s="51"/>
      <c r="J106" s="114"/>
      <c r="K106" s="51"/>
      <c r="L106" s="114"/>
      <c r="M106" s="51"/>
      <c r="N106" s="51"/>
      <c r="O106" s="51"/>
      <c r="P106" s="51"/>
      <c r="Q106" s="51"/>
      <c r="R106" s="51"/>
    </row>
    <row r="107" spans="1:18" ht="15">
      <c r="A107" s="51"/>
      <c r="B107" s="51"/>
      <c r="C107" s="51"/>
      <c r="D107" s="114"/>
      <c r="E107" s="51"/>
      <c r="F107" s="114"/>
      <c r="G107" s="51"/>
      <c r="H107" s="114"/>
      <c r="I107" s="51"/>
      <c r="J107" s="114"/>
      <c r="K107" s="51"/>
      <c r="L107" s="114"/>
      <c r="M107" s="51"/>
      <c r="N107" s="51"/>
      <c r="O107" s="51"/>
      <c r="P107" s="51"/>
      <c r="Q107" s="51"/>
      <c r="R107" s="51"/>
    </row>
    <row r="108" spans="1:18" ht="15">
      <c r="A108" s="51"/>
      <c r="B108" s="51"/>
      <c r="C108" s="51"/>
      <c r="D108" s="114"/>
      <c r="E108" s="51"/>
      <c r="F108" s="114"/>
      <c r="G108" s="51"/>
      <c r="H108" s="114"/>
      <c r="I108" s="51"/>
      <c r="J108" s="114"/>
      <c r="K108" s="51"/>
      <c r="L108" s="114"/>
      <c r="M108" s="51"/>
      <c r="N108" s="51"/>
      <c r="O108" s="51"/>
      <c r="P108" s="51"/>
      <c r="Q108" s="51"/>
      <c r="R108" s="51"/>
    </row>
    <row r="109" spans="1:18" ht="15">
      <c r="A109" s="51"/>
      <c r="B109" s="51"/>
      <c r="C109" s="51"/>
      <c r="D109" s="114"/>
      <c r="E109" s="51"/>
      <c r="F109" s="114"/>
      <c r="G109" s="51"/>
      <c r="H109" s="114"/>
      <c r="I109" s="51"/>
      <c r="J109" s="114"/>
      <c r="K109" s="51"/>
      <c r="L109" s="114"/>
      <c r="M109" s="51"/>
      <c r="N109" s="51"/>
      <c r="O109" s="51"/>
      <c r="P109" s="51"/>
      <c r="Q109" s="51"/>
      <c r="R109" s="51"/>
    </row>
    <row r="110" spans="1:18" ht="15">
      <c r="A110" s="51"/>
      <c r="B110" s="51"/>
      <c r="C110" s="51"/>
      <c r="D110" s="114"/>
      <c r="E110" s="51"/>
      <c r="F110" s="114"/>
      <c r="G110" s="51"/>
      <c r="H110" s="114"/>
      <c r="I110" s="51"/>
      <c r="J110" s="114"/>
      <c r="K110" s="51"/>
      <c r="L110" s="114"/>
      <c r="M110" s="51"/>
      <c r="N110" s="51"/>
      <c r="O110" s="51"/>
      <c r="P110" s="51"/>
      <c r="Q110" s="51"/>
      <c r="R110" s="51"/>
    </row>
    <row r="111" spans="1:18" ht="15">
      <c r="A111" s="51"/>
      <c r="B111" s="51"/>
      <c r="C111" s="51"/>
      <c r="D111" s="114"/>
      <c r="E111" s="51"/>
      <c r="F111" s="114"/>
      <c r="G111" s="51"/>
      <c r="H111" s="114"/>
      <c r="I111" s="51"/>
      <c r="J111" s="114"/>
      <c r="K111" s="51"/>
      <c r="L111" s="114"/>
      <c r="M111" s="51"/>
      <c r="N111" s="51"/>
      <c r="O111" s="51"/>
      <c r="P111" s="51"/>
      <c r="Q111" s="51"/>
      <c r="R111" s="51"/>
    </row>
    <row r="112" spans="1:18" ht="15">
      <c r="A112" s="51"/>
      <c r="B112" s="51"/>
      <c r="C112" s="51"/>
      <c r="D112" s="114"/>
      <c r="E112" s="51"/>
      <c r="F112" s="114"/>
      <c r="G112" s="51"/>
      <c r="H112" s="114"/>
      <c r="I112" s="51"/>
      <c r="J112" s="114"/>
      <c r="K112" s="51"/>
      <c r="L112" s="114"/>
      <c r="M112" s="51"/>
      <c r="N112" s="51"/>
      <c r="O112" s="51"/>
      <c r="P112" s="51"/>
      <c r="Q112" s="51"/>
      <c r="R112" s="51"/>
    </row>
    <row r="113" spans="1:18" ht="15">
      <c r="A113" s="51"/>
      <c r="B113" s="51"/>
      <c r="C113" s="51"/>
      <c r="D113" s="114"/>
      <c r="E113" s="51"/>
      <c r="F113" s="114"/>
      <c r="G113" s="51"/>
      <c r="H113" s="114"/>
      <c r="I113" s="51"/>
      <c r="J113" s="114"/>
      <c r="K113" s="51"/>
      <c r="L113" s="114"/>
      <c r="M113" s="51"/>
      <c r="N113" s="51"/>
      <c r="O113" s="51"/>
      <c r="P113" s="51"/>
      <c r="Q113" s="51"/>
      <c r="R113" s="51"/>
    </row>
    <row r="114" spans="1:18" ht="15">
      <c r="A114" s="51"/>
      <c r="B114" s="51"/>
      <c r="C114" s="51"/>
      <c r="D114" s="114"/>
      <c r="E114" s="51"/>
      <c r="F114" s="114"/>
      <c r="G114" s="51"/>
      <c r="H114" s="114"/>
      <c r="I114" s="51"/>
      <c r="J114" s="114"/>
      <c r="K114" s="51"/>
      <c r="L114" s="114"/>
      <c r="M114" s="51"/>
      <c r="N114" s="51"/>
      <c r="O114" s="51"/>
      <c r="P114" s="51"/>
      <c r="Q114" s="51"/>
      <c r="R114" s="51"/>
    </row>
    <row r="115" spans="1:18" ht="15">
      <c r="A115" s="51"/>
      <c r="B115" s="51"/>
      <c r="C115" s="51"/>
      <c r="D115" s="114"/>
      <c r="E115" s="51"/>
      <c r="F115" s="114"/>
      <c r="G115" s="51"/>
      <c r="H115" s="114"/>
      <c r="I115" s="51"/>
      <c r="J115" s="114"/>
      <c r="K115" s="51"/>
      <c r="L115" s="114"/>
      <c r="M115" s="51"/>
      <c r="N115" s="51"/>
      <c r="O115" s="51"/>
      <c r="P115" s="51"/>
      <c r="Q115" s="51"/>
      <c r="R115" s="51"/>
    </row>
    <row r="116" spans="1:18" ht="15">
      <c r="A116" s="51"/>
      <c r="B116" s="51"/>
      <c r="C116" s="51"/>
      <c r="D116" s="114"/>
      <c r="E116" s="51"/>
      <c r="F116" s="114"/>
      <c r="G116" s="51"/>
      <c r="H116" s="114"/>
      <c r="I116" s="51"/>
      <c r="J116" s="114"/>
      <c r="K116" s="51"/>
      <c r="L116" s="114"/>
      <c r="M116" s="51"/>
      <c r="N116" s="51"/>
      <c r="O116" s="51"/>
      <c r="P116" s="51"/>
      <c r="Q116" s="51"/>
      <c r="R116" s="51"/>
    </row>
    <row r="117" spans="1:18" ht="15">
      <c r="A117" s="51"/>
      <c r="B117" s="51"/>
      <c r="C117" s="51"/>
      <c r="D117" s="114"/>
      <c r="E117" s="51"/>
      <c r="F117" s="114"/>
      <c r="G117" s="51"/>
      <c r="H117" s="114"/>
      <c r="I117" s="51"/>
      <c r="J117" s="114"/>
      <c r="K117" s="51"/>
      <c r="L117" s="114"/>
      <c r="M117" s="51"/>
      <c r="N117" s="51"/>
      <c r="O117" s="51"/>
      <c r="P117" s="51"/>
      <c r="Q117" s="51"/>
      <c r="R117" s="51"/>
    </row>
    <row r="118" spans="1:18" ht="15">
      <c r="A118" s="51"/>
      <c r="B118" s="51"/>
      <c r="C118" s="51"/>
      <c r="D118" s="114"/>
      <c r="E118" s="51"/>
      <c r="F118" s="114"/>
      <c r="G118" s="51"/>
      <c r="H118" s="114"/>
      <c r="I118" s="51"/>
      <c r="J118" s="114"/>
      <c r="K118" s="51"/>
      <c r="L118" s="114"/>
      <c r="M118" s="51"/>
      <c r="N118" s="51"/>
      <c r="O118" s="51"/>
      <c r="P118" s="51"/>
      <c r="Q118" s="51"/>
      <c r="R118" s="51"/>
    </row>
    <row r="119" spans="1:18" ht="15">
      <c r="A119" s="51"/>
      <c r="B119" s="51"/>
      <c r="C119" s="51"/>
      <c r="D119" s="114"/>
      <c r="E119" s="51"/>
      <c r="F119" s="114"/>
      <c r="G119" s="51"/>
      <c r="H119" s="114"/>
      <c r="I119" s="51"/>
      <c r="J119" s="114"/>
      <c r="K119" s="51"/>
      <c r="L119" s="114"/>
      <c r="M119" s="51"/>
      <c r="N119" s="51"/>
      <c r="O119" s="51"/>
      <c r="P119" s="51"/>
      <c r="Q119" s="51"/>
      <c r="R119" s="51"/>
    </row>
    <row r="120" spans="1:18" ht="15">
      <c r="A120" s="51"/>
      <c r="B120" s="51"/>
      <c r="C120" s="51"/>
      <c r="D120" s="114"/>
      <c r="E120" s="51"/>
      <c r="F120" s="114"/>
      <c r="G120" s="51"/>
      <c r="H120" s="114"/>
      <c r="I120" s="51"/>
      <c r="J120" s="114"/>
      <c r="K120" s="51"/>
      <c r="L120" s="114"/>
      <c r="M120" s="51"/>
      <c r="N120" s="51"/>
      <c r="O120" s="51"/>
      <c r="P120" s="51"/>
      <c r="Q120" s="51"/>
      <c r="R120" s="51"/>
    </row>
    <row r="121" spans="1:18" ht="15">
      <c r="A121" s="51"/>
      <c r="B121" s="51"/>
      <c r="C121" s="51"/>
      <c r="D121" s="114"/>
      <c r="E121" s="51"/>
      <c r="F121" s="114"/>
      <c r="G121" s="51"/>
      <c r="H121" s="114"/>
      <c r="I121" s="51"/>
      <c r="J121" s="114"/>
      <c r="K121" s="51"/>
      <c r="L121" s="114"/>
      <c r="M121" s="51"/>
      <c r="N121" s="51"/>
      <c r="O121" s="51"/>
      <c r="P121" s="51"/>
      <c r="Q121" s="51"/>
      <c r="R121" s="51"/>
    </row>
    <row r="122" spans="1:18" ht="15">
      <c r="A122" s="51"/>
      <c r="B122" s="51"/>
      <c r="C122" s="51"/>
      <c r="D122" s="114"/>
      <c r="E122" s="51"/>
      <c r="F122" s="114"/>
      <c r="G122" s="51"/>
      <c r="H122" s="114"/>
      <c r="I122" s="51"/>
      <c r="J122" s="114"/>
      <c r="K122" s="51"/>
      <c r="L122" s="114"/>
      <c r="M122" s="51"/>
      <c r="N122" s="51"/>
      <c r="O122" s="51"/>
      <c r="P122" s="51"/>
      <c r="Q122" s="51"/>
      <c r="R122" s="51"/>
    </row>
    <row r="123" spans="1:18" ht="15">
      <c r="A123" s="51"/>
      <c r="B123" s="51"/>
      <c r="C123" s="51"/>
      <c r="D123" s="114"/>
      <c r="E123" s="51"/>
      <c r="F123" s="114"/>
      <c r="G123" s="51"/>
      <c r="H123" s="114"/>
      <c r="I123" s="51"/>
      <c r="J123" s="114"/>
      <c r="K123" s="51"/>
      <c r="L123" s="114"/>
      <c r="M123" s="51"/>
      <c r="N123" s="51"/>
      <c r="O123" s="51"/>
      <c r="P123" s="51"/>
      <c r="Q123" s="51"/>
      <c r="R123" s="51"/>
    </row>
    <row r="124" spans="1:18" ht="15">
      <c r="A124" s="51"/>
      <c r="B124" s="51"/>
      <c r="C124" s="51"/>
      <c r="D124" s="114"/>
      <c r="E124" s="51"/>
      <c r="F124" s="114"/>
      <c r="G124" s="51"/>
      <c r="H124" s="114"/>
      <c r="I124" s="51"/>
      <c r="J124" s="114"/>
      <c r="K124" s="51"/>
      <c r="L124" s="114"/>
      <c r="M124" s="51"/>
      <c r="N124" s="51"/>
      <c r="O124" s="51"/>
      <c r="P124" s="51"/>
      <c r="Q124" s="51"/>
      <c r="R124" s="51"/>
    </row>
    <row r="125" spans="1:18" ht="15">
      <c r="A125" s="51"/>
      <c r="B125" s="51"/>
      <c r="C125" s="51"/>
      <c r="D125" s="114"/>
      <c r="E125" s="51"/>
      <c r="F125" s="114"/>
      <c r="G125" s="51"/>
      <c r="H125" s="114"/>
      <c r="I125" s="51"/>
      <c r="J125" s="114"/>
      <c r="K125" s="51"/>
      <c r="L125" s="114"/>
      <c r="M125" s="51"/>
      <c r="N125" s="51"/>
      <c r="O125" s="51"/>
      <c r="P125" s="51"/>
      <c r="Q125" s="51"/>
      <c r="R125" s="51"/>
    </row>
    <row r="126" spans="1:18" ht="15">
      <c r="A126" s="51"/>
      <c r="B126" s="51"/>
      <c r="C126" s="51"/>
      <c r="D126" s="114"/>
      <c r="E126" s="51"/>
      <c r="F126" s="114"/>
      <c r="G126" s="51"/>
      <c r="H126" s="114"/>
      <c r="I126" s="51"/>
      <c r="J126" s="114"/>
      <c r="K126" s="51"/>
      <c r="L126" s="114"/>
      <c r="M126" s="51"/>
      <c r="N126" s="51"/>
      <c r="O126" s="51"/>
      <c r="P126" s="51"/>
      <c r="Q126" s="51"/>
      <c r="R126" s="51"/>
    </row>
    <row r="127" spans="1:18" ht="15">
      <c r="A127" s="51"/>
      <c r="B127" s="51"/>
      <c r="C127" s="51"/>
      <c r="D127" s="114"/>
      <c r="E127" s="51"/>
      <c r="F127" s="114"/>
      <c r="G127" s="51"/>
      <c r="H127" s="114"/>
      <c r="I127" s="51"/>
      <c r="J127" s="114"/>
      <c r="K127" s="51"/>
      <c r="L127" s="114"/>
      <c r="M127" s="51"/>
      <c r="N127" s="51"/>
      <c r="O127" s="51"/>
      <c r="P127" s="51"/>
      <c r="Q127" s="51"/>
      <c r="R127" s="51"/>
    </row>
    <row r="128" spans="1:18" ht="15">
      <c r="A128" s="51"/>
      <c r="B128" s="51"/>
      <c r="C128" s="51"/>
      <c r="D128" s="114"/>
      <c r="E128" s="51"/>
      <c r="F128" s="114"/>
      <c r="G128" s="51"/>
      <c r="H128" s="114"/>
      <c r="I128" s="51"/>
      <c r="J128" s="114"/>
      <c r="K128" s="51"/>
      <c r="L128" s="114"/>
      <c r="M128" s="51"/>
      <c r="N128" s="51"/>
      <c r="O128" s="51"/>
      <c r="P128" s="51"/>
      <c r="Q128" s="51"/>
      <c r="R128" s="51"/>
    </row>
    <row r="129" spans="1:18" ht="15">
      <c r="A129" s="51"/>
      <c r="B129" s="51"/>
      <c r="C129" s="51"/>
      <c r="D129" s="114"/>
      <c r="E129" s="51"/>
      <c r="F129" s="114"/>
      <c r="G129" s="51"/>
      <c r="H129" s="114"/>
      <c r="I129" s="51"/>
      <c r="J129" s="114"/>
      <c r="K129" s="51"/>
      <c r="L129" s="114"/>
      <c r="M129" s="51"/>
      <c r="N129" s="51"/>
      <c r="O129" s="51"/>
      <c r="P129" s="51"/>
      <c r="Q129" s="51"/>
      <c r="R129" s="51"/>
    </row>
    <row r="130" spans="1:18" ht="15">
      <c r="A130" s="51"/>
      <c r="B130" s="51"/>
      <c r="C130" s="51"/>
      <c r="D130" s="114"/>
      <c r="E130" s="51"/>
      <c r="F130" s="114"/>
      <c r="G130" s="51"/>
      <c r="H130" s="114"/>
      <c r="I130" s="51"/>
      <c r="J130" s="114"/>
      <c r="K130" s="51"/>
      <c r="L130" s="114"/>
      <c r="M130" s="51"/>
      <c r="N130" s="51"/>
      <c r="O130" s="51"/>
      <c r="P130" s="51"/>
      <c r="Q130" s="51"/>
      <c r="R130" s="51"/>
    </row>
    <row r="131" spans="1:18" ht="15">
      <c r="A131" s="51"/>
      <c r="B131" s="51"/>
      <c r="C131" s="51"/>
      <c r="D131" s="114"/>
      <c r="E131" s="51"/>
      <c r="F131" s="114"/>
      <c r="G131" s="51"/>
      <c r="H131" s="114"/>
      <c r="I131" s="51"/>
      <c r="J131" s="114"/>
      <c r="K131" s="51"/>
      <c r="L131" s="114"/>
      <c r="M131" s="51"/>
      <c r="N131" s="51"/>
      <c r="O131" s="51"/>
      <c r="P131" s="51"/>
      <c r="Q131" s="51"/>
      <c r="R131" s="51"/>
    </row>
    <row r="132" spans="1:18" ht="15">
      <c r="A132" s="51"/>
      <c r="B132" s="51"/>
      <c r="C132" s="51"/>
      <c r="D132" s="114"/>
      <c r="E132" s="51"/>
      <c r="F132" s="114"/>
      <c r="G132" s="51"/>
      <c r="H132" s="114"/>
      <c r="I132" s="51"/>
      <c r="J132" s="114"/>
      <c r="K132" s="51"/>
      <c r="L132" s="114"/>
      <c r="M132" s="51"/>
      <c r="N132" s="51"/>
      <c r="O132" s="51"/>
      <c r="P132" s="51"/>
      <c r="Q132" s="51"/>
      <c r="R132" s="51"/>
    </row>
    <row r="133" spans="1:18" ht="15">
      <c r="A133" s="51"/>
      <c r="B133" s="51"/>
      <c r="C133" s="51"/>
      <c r="D133" s="114"/>
      <c r="E133" s="51"/>
      <c r="F133" s="114"/>
      <c r="G133" s="51"/>
      <c r="H133" s="114"/>
      <c r="I133" s="51"/>
      <c r="J133" s="114"/>
      <c r="K133" s="51"/>
      <c r="L133" s="114"/>
      <c r="M133" s="51"/>
      <c r="N133" s="51"/>
      <c r="O133" s="51"/>
      <c r="P133" s="51"/>
      <c r="Q133" s="51"/>
      <c r="R133" s="51"/>
    </row>
    <row r="134" spans="1:18" ht="15">
      <c r="A134" s="51"/>
      <c r="B134" s="51"/>
      <c r="C134" s="51"/>
      <c r="D134" s="114"/>
      <c r="E134" s="51"/>
      <c r="F134" s="114"/>
      <c r="G134" s="51"/>
      <c r="H134" s="114"/>
      <c r="I134" s="51"/>
      <c r="J134" s="114"/>
      <c r="K134" s="51"/>
      <c r="L134" s="114"/>
      <c r="M134" s="51"/>
      <c r="N134" s="51"/>
      <c r="O134" s="51"/>
      <c r="P134" s="51"/>
      <c r="Q134" s="51"/>
      <c r="R134" s="51"/>
    </row>
    <row r="135" spans="1:18" ht="15">
      <c r="A135" s="51"/>
      <c r="B135" s="51"/>
      <c r="C135" s="51"/>
      <c r="D135" s="114"/>
      <c r="E135" s="51"/>
      <c r="F135" s="114"/>
      <c r="G135" s="51"/>
      <c r="H135" s="114"/>
      <c r="I135" s="51"/>
      <c r="J135" s="114"/>
      <c r="K135" s="51"/>
      <c r="L135" s="114"/>
      <c r="M135" s="51"/>
      <c r="N135" s="51"/>
      <c r="O135" s="51"/>
      <c r="P135" s="51"/>
      <c r="Q135" s="51"/>
      <c r="R135" s="51"/>
    </row>
  </sheetData>
  <sheetProtection/>
  <mergeCells count="25">
    <mergeCell ref="J33:K33"/>
    <mergeCell ref="B33:C33"/>
    <mergeCell ref="D33:E33"/>
    <mergeCell ref="F33:G33"/>
    <mergeCell ref="H33:I33"/>
    <mergeCell ref="F31:G31"/>
    <mergeCell ref="B32:C32"/>
    <mergeCell ref="J32:K32"/>
    <mergeCell ref="D31:E31"/>
    <mergeCell ref="A1:L1"/>
    <mergeCell ref="A2:L2"/>
    <mergeCell ref="A3:L3"/>
    <mergeCell ref="B6:L6"/>
    <mergeCell ref="D32:E32"/>
    <mergeCell ref="A5:L5"/>
    <mergeCell ref="A6:A7"/>
    <mergeCell ref="B17:L17"/>
    <mergeCell ref="A27:L27"/>
    <mergeCell ref="F32:G32"/>
    <mergeCell ref="A17:A18"/>
    <mergeCell ref="J31:K31"/>
    <mergeCell ref="H31:I31"/>
    <mergeCell ref="A30:K30"/>
    <mergeCell ref="H32:I32"/>
    <mergeCell ref="B31:C3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24.140625" style="3" customWidth="1"/>
    <col min="2" max="2" width="12.57421875" style="3" customWidth="1"/>
    <col min="3" max="3" width="7.140625" style="3" customWidth="1"/>
    <col min="4" max="4" width="12.28125" style="3" customWidth="1"/>
    <col min="5" max="5" width="6.421875" style="3" customWidth="1"/>
    <col min="6" max="6" width="13.140625" style="3" customWidth="1"/>
    <col min="7" max="7" width="8.00390625" style="3" customWidth="1"/>
    <col min="8" max="8" width="9.140625" style="3" customWidth="1"/>
    <col min="9" max="11" width="13.8515625" style="3" bestFit="1" customWidth="1"/>
    <col min="12" max="16384" width="9.140625" style="3" customWidth="1"/>
  </cols>
  <sheetData>
    <row r="1" spans="1:12" ht="13.5">
      <c r="A1" s="311" t="s">
        <v>0</v>
      </c>
      <c r="B1" s="311"/>
      <c r="C1" s="311"/>
      <c r="D1" s="311"/>
      <c r="E1" s="311"/>
      <c r="F1" s="311"/>
      <c r="G1" s="311"/>
      <c r="H1" s="51"/>
      <c r="I1" s="51"/>
      <c r="J1" s="51"/>
      <c r="K1" s="51"/>
      <c r="L1" s="51"/>
    </row>
    <row r="2" spans="1:12" ht="13.5">
      <c r="A2" s="311" t="s">
        <v>34</v>
      </c>
      <c r="B2" s="311"/>
      <c r="C2" s="311"/>
      <c r="D2" s="311"/>
      <c r="E2" s="311"/>
      <c r="F2" s="311"/>
      <c r="G2" s="311"/>
      <c r="H2" s="51"/>
      <c r="I2" s="51"/>
      <c r="J2" s="51"/>
      <c r="K2" s="51"/>
      <c r="L2" s="51"/>
    </row>
    <row r="3" spans="1:12" ht="13.5">
      <c r="A3" s="311" t="s">
        <v>203</v>
      </c>
      <c r="B3" s="311"/>
      <c r="C3" s="311"/>
      <c r="D3" s="311"/>
      <c r="E3" s="311"/>
      <c r="F3" s="311"/>
      <c r="G3" s="311"/>
      <c r="H3" s="51"/>
      <c r="I3" s="51"/>
      <c r="J3" s="51"/>
      <c r="K3" s="51"/>
      <c r="L3" s="51"/>
    </row>
    <row r="4" spans="1:12" ht="8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3.5">
      <c r="A5" s="281" t="s">
        <v>276</v>
      </c>
      <c r="B5" s="282"/>
      <c r="C5" s="282"/>
      <c r="D5" s="282"/>
      <c r="E5" s="282"/>
      <c r="F5" s="282"/>
      <c r="G5" s="283"/>
      <c r="H5" s="51"/>
      <c r="I5" s="51"/>
      <c r="J5" s="51"/>
      <c r="K5" s="51"/>
      <c r="L5" s="51"/>
    </row>
    <row r="6" spans="1:12" ht="12" customHeight="1">
      <c r="A6" s="51"/>
      <c r="B6" s="74"/>
      <c r="C6" s="74"/>
      <c r="D6" s="51"/>
      <c r="E6" s="51"/>
      <c r="F6" s="51"/>
      <c r="G6" s="106">
        <v>1</v>
      </c>
      <c r="H6" s="51"/>
      <c r="I6" s="51"/>
      <c r="J6" s="51"/>
      <c r="K6" s="51"/>
      <c r="L6" s="51"/>
    </row>
    <row r="7" spans="1:12" ht="13.5">
      <c r="A7" s="126" t="s">
        <v>35</v>
      </c>
      <c r="B7" s="247">
        <v>2017</v>
      </c>
      <c r="C7" s="46" t="s">
        <v>21</v>
      </c>
      <c r="D7" s="28">
        <v>2016</v>
      </c>
      <c r="E7" s="28" t="s">
        <v>21</v>
      </c>
      <c r="F7" s="28">
        <v>2015</v>
      </c>
      <c r="G7" s="28" t="s">
        <v>24</v>
      </c>
      <c r="H7" s="51"/>
      <c r="I7" s="51"/>
      <c r="J7" s="51"/>
      <c r="K7" s="51"/>
      <c r="L7" s="51"/>
    </row>
    <row r="8" spans="1:12" ht="13.5">
      <c r="A8" s="127" t="s">
        <v>36</v>
      </c>
      <c r="B8" s="128">
        <v>227562735.34</v>
      </c>
      <c r="C8" s="129">
        <f>B8/D8*100</f>
        <v>136.7848846321438</v>
      </c>
      <c r="D8" s="128">
        <v>166365410.88</v>
      </c>
      <c r="E8" s="129">
        <f>D8/F8*100</f>
        <v>109.46494727829963</v>
      </c>
      <c r="F8" s="128">
        <v>151980533.51</v>
      </c>
      <c r="G8" s="130">
        <v>100</v>
      </c>
      <c r="H8" s="51"/>
      <c r="I8" s="51"/>
      <c r="J8" s="51"/>
      <c r="K8" s="51"/>
      <c r="L8" s="51"/>
    </row>
    <row r="9" spans="1:12" ht="13.5">
      <c r="A9" s="127" t="s">
        <v>37</v>
      </c>
      <c r="B9" s="49"/>
      <c r="C9" s="131"/>
      <c r="D9" s="49"/>
      <c r="E9" s="131"/>
      <c r="F9" s="49"/>
      <c r="G9" s="49"/>
      <c r="H9" s="51"/>
      <c r="I9" s="51"/>
      <c r="J9" s="51"/>
      <c r="K9" s="51"/>
      <c r="L9" s="51"/>
    </row>
    <row r="10" spans="1:12" ht="13.5">
      <c r="A10" s="127" t="s">
        <v>81</v>
      </c>
      <c r="B10" s="49"/>
      <c r="C10" s="131"/>
      <c r="D10" s="49"/>
      <c r="E10" s="131"/>
      <c r="F10" s="49"/>
      <c r="G10" s="49"/>
      <c r="H10" s="51"/>
      <c r="I10" s="51"/>
      <c r="J10" s="51"/>
      <c r="K10" s="51"/>
      <c r="L10" s="51"/>
    </row>
    <row r="11" spans="1:12" ht="15.75" customHeight="1">
      <c r="A11" s="90" t="s">
        <v>38</v>
      </c>
      <c r="B11" s="49">
        <f aca="true" t="shared" si="0" ref="B11:G11">SUM(B8:B10)</f>
        <v>227562735.34</v>
      </c>
      <c r="C11" s="49">
        <f>SUM(C8:C10)</f>
        <v>136.7848846321438</v>
      </c>
      <c r="D11" s="49">
        <f>SUM(D8:D10)</f>
        <v>166365410.88</v>
      </c>
      <c r="E11" s="49">
        <f t="shared" si="0"/>
        <v>109.46494727829963</v>
      </c>
      <c r="F11" s="49">
        <f>SUM(F8:F10)</f>
        <v>151980533.51</v>
      </c>
      <c r="G11" s="49">
        <f t="shared" si="0"/>
        <v>100</v>
      </c>
      <c r="H11" s="51"/>
      <c r="I11" s="51"/>
      <c r="J11" s="230"/>
      <c r="K11" s="51"/>
      <c r="L11" s="51"/>
    </row>
    <row r="12" spans="1:12" ht="13.5">
      <c r="A12" s="51"/>
      <c r="B12" s="51"/>
      <c r="C12" s="51"/>
      <c r="D12" s="51"/>
      <c r="E12" s="51"/>
      <c r="F12" s="51"/>
      <c r="G12" s="51"/>
      <c r="H12" s="51"/>
      <c r="I12" s="51"/>
      <c r="J12" s="112"/>
      <c r="K12" s="51"/>
      <c r="L12" s="51"/>
    </row>
    <row r="13" spans="1:12" ht="13.5">
      <c r="A13" s="298" t="s">
        <v>39</v>
      </c>
      <c r="B13" s="299"/>
      <c r="C13" s="299"/>
      <c r="D13" s="299"/>
      <c r="E13" s="299"/>
      <c r="F13" s="299"/>
      <c r="G13" s="300"/>
      <c r="H13" s="51"/>
      <c r="I13" s="51"/>
      <c r="J13" s="230"/>
      <c r="K13" s="51"/>
      <c r="L13" s="51"/>
    </row>
    <row r="14" spans="1:12" ht="13.5">
      <c r="A14" s="126" t="s">
        <v>35</v>
      </c>
      <c r="B14" s="247">
        <v>2017</v>
      </c>
      <c r="C14" s="46" t="s">
        <v>21</v>
      </c>
      <c r="D14" s="28">
        <v>2016</v>
      </c>
      <c r="E14" s="28" t="s">
        <v>21</v>
      </c>
      <c r="F14" s="28">
        <v>2015</v>
      </c>
      <c r="G14" s="28" t="s">
        <v>24</v>
      </c>
      <c r="H14" s="51"/>
      <c r="I14" s="51"/>
      <c r="J14" s="51"/>
      <c r="K14" s="51"/>
      <c r="L14" s="51"/>
    </row>
    <row r="15" spans="1:12" ht="13.5">
      <c r="A15" s="127" t="s">
        <v>36</v>
      </c>
      <c r="B15" s="128">
        <v>21592448.84</v>
      </c>
      <c r="C15" s="129">
        <f>B15/D15*100</f>
        <v>176.03586310154864</v>
      </c>
      <c r="D15" s="128">
        <v>12265937.44</v>
      </c>
      <c r="E15" s="129">
        <f>D15/F15*100</f>
        <v>91.58697191184606</v>
      </c>
      <c r="F15" s="128">
        <v>13392666.21</v>
      </c>
      <c r="G15" s="130">
        <v>100</v>
      </c>
      <c r="H15" s="51"/>
      <c r="I15" s="51"/>
      <c r="J15" s="51"/>
      <c r="K15" s="51"/>
      <c r="L15" s="51"/>
    </row>
    <row r="16" spans="1:12" ht="13.5">
      <c r="A16" s="127" t="s">
        <v>37</v>
      </c>
      <c r="B16" s="49"/>
      <c r="C16" s="131"/>
      <c r="D16" s="49"/>
      <c r="E16" s="131"/>
      <c r="F16" s="49"/>
      <c r="G16" s="49"/>
      <c r="H16" s="51"/>
      <c r="I16" s="51"/>
      <c r="J16" s="51"/>
      <c r="K16" s="51"/>
      <c r="L16" s="51"/>
    </row>
    <row r="17" spans="1:12" ht="13.5">
      <c r="A17" s="127" t="s">
        <v>123</v>
      </c>
      <c r="B17" s="49"/>
      <c r="C17" s="131"/>
      <c r="D17" s="49"/>
      <c r="E17" s="131"/>
      <c r="F17" s="49"/>
      <c r="G17" s="49"/>
      <c r="H17" s="51"/>
      <c r="I17" s="51"/>
      <c r="J17" s="51"/>
      <c r="K17" s="51"/>
      <c r="L17" s="51"/>
    </row>
    <row r="18" spans="1:12" ht="13.5">
      <c r="A18" s="90" t="s">
        <v>38</v>
      </c>
      <c r="B18" s="49">
        <f aca="true" t="shared" si="1" ref="B18:G18">SUM(B15:B17)</f>
        <v>21592448.84</v>
      </c>
      <c r="C18" s="49">
        <f t="shared" si="1"/>
        <v>176.03586310154864</v>
      </c>
      <c r="D18" s="49">
        <f>SUM(D15:D17)</f>
        <v>12265937.44</v>
      </c>
      <c r="E18" s="49">
        <f t="shared" si="1"/>
        <v>91.58697191184606</v>
      </c>
      <c r="F18" s="49">
        <f>SUM(F15:F17)</f>
        <v>13392666.21</v>
      </c>
      <c r="G18" s="49">
        <f t="shared" si="1"/>
        <v>100</v>
      </c>
      <c r="H18" s="51"/>
      <c r="I18" s="51"/>
      <c r="J18" s="51"/>
      <c r="K18" s="51"/>
      <c r="L18" s="51"/>
    </row>
    <row r="19" spans="1:12" ht="13.5">
      <c r="A19" s="362" t="s">
        <v>277</v>
      </c>
      <c r="B19" s="362"/>
      <c r="C19" s="362"/>
      <c r="D19" s="362"/>
      <c r="E19" s="362"/>
      <c r="F19" s="362"/>
      <c r="G19" s="362"/>
      <c r="H19" s="51"/>
      <c r="I19" s="51"/>
      <c r="J19" s="51"/>
      <c r="K19" s="51"/>
      <c r="L19" s="51"/>
    </row>
    <row r="20" spans="1:12" ht="36" customHeight="1">
      <c r="A20" s="361"/>
      <c r="B20" s="361"/>
      <c r="C20" s="361"/>
      <c r="D20" s="361"/>
      <c r="E20" s="361"/>
      <c r="F20" s="361"/>
      <c r="G20" s="361"/>
      <c r="H20" s="51"/>
      <c r="I20" s="51"/>
      <c r="J20" s="51"/>
      <c r="K20" s="51"/>
      <c r="L20" s="51"/>
    </row>
    <row r="21" spans="1:12" ht="19.5" customHeight="1">
      <c r="A21" s="361"/>
      <c r="B21" s="361"/>
      <c r="C21" s="361"/>
      <c r="D21" s="361"/>
      <c r="E21" s="361"/>
      <c r="F21" s="361"/>
      <c r="G21" s="361"/>
      <c r="H21" s="51"/>
      <c r="I21" s="51"/>
      <c r="J21" s="51"/>
      <c r="K21" s="51"/>
      <c r="L21" s="51"/>
    </row>
    <row r="22" spans="1:12" ht="13.5">
      <c r="A22" s="51"/>
      <c r="B22" s="51"/>
      <c r="C22" s="51"/>
      <c r="D22" s="51"/>
      <c r="E22" s="51"/>
      <c r="F22" s="51"/>
      <c r="G22" s="230"/>
      <c r="H22" s="51"/>
      <c r="I22" s="51"/>
      <c r="J22" s="51"/>
      <c r="K22" s="51"/>
      <c r="L22" s="51"/>
    </row>
    <row r="23" spans="1:12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3.5">
      <c r="A24" s="51"/>
      <c r="B24" s="51"/>
      <c r="C24" s="51"/>
      <c r="D24" s="51"/>
      <c r="E24" s="51"/>
      <c r="G24" s="51"/>
      <c r="H24" s="51"/>
      <c r="I24" s="112"/>
      <c r="J24" s="112"/>
      <c r="K24" s="112"/>
      <c r="L24" s="51"/>
    </row>
    <row r="25" spans="1:12" ht="13.5">
      <c r="A25" s="51"/>
      <c r="B25" s="51"/>
      <c r="C25" s="51"/>
      <c r="D25" s="51"/>
      <c r="E25" s="51"/>
      <c r="F25" s="51"/>
      <c r="G25" s="51"/>
      <c r="H25" s="51"/>
      <c r="I25" s="51"/>
      <c r="J25" s="112"/>
      <c r="K25" s="112"/>
      <c r="L25" s="51"/>
    </row>
    <row r="26" spans="1:12" ht="13.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112"/>
      <c r="L26" s="51"/>
    </row>
    <row r="27" spans="1:12" ht="13.5">
      <c r="A27" s="51"/>
      <c r="B27" s="51"/>
      <c r="C27" s="51"/>
      <c r="D27" s="51"/>
      <c r="E27" s="51"/>
      <c r="F27" s="51"/>
      <c r="G27" s="51"/>
      <c r="H27" s="51"/>
      <c r="I27" s="51"/>
      <c r="J27" s="112"/>
      <c r="K27" s="112"/>
      <c r="L27" s="51"/>
    </row>
  </sheetData>
  <sheetProtection/>
  <mergeCells count="8">
    <mergeCell ref="A5:G5"/>
    <mergeCell ref="A1:G1"/>
    <mergeCell ref="A2:G2"/>
    <mergeCell ref="A3:G3"/>
    <mergeCell ref="A21:G21"/>
    <mergeCell ref="A20:G20"/>
    <mergeCell ref="A13:G13"/>
    <mergeCell ref="A19:G19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3"/>
  <sheetViews>
    <sheetView showGridLines="0" zoomScalePageLayoutView="0" workbookViewId="0" topLeftCell="A8">
      <selection activeCell="A30" sqref="A30"/>
    </sheetView>
  </sheetViews>
  <sheetFormatPr defaultColWidth="9.140625" defaultRowHeight="12.75"/>
  <cols>
    <col min="1" max="1" width="40.421875" style="3" customWidth="1"/>
    <col min="2" max="4" width="13.57421875" style="3" customWidth="1"/>
    <col min="5" max="17" width="9.140625" style="3" customWidth="1"/>
    <col min="18" max="16384" width="9.140625" style="4" customWidth="1"/>
  </cols>
  <sheetData>
    <row r="1" spans="1:18" ht="15">
      <c r="A1" s="311" t="s">
        <v>0</v>
      </c>
      <c r="B1" s="311"/>
      <c r="C1" s="311"/>
      <c r="D1" s="31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32"/>
    </row>
    <row r="2" spans="1:18" ht="15">
      <c r="A2" s="311" t="s">
        <v>91</v>
      </c>
      <c r="B2" s="311"/>
      <c r="C2" s="311"/>
      <c r="D2" s="31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32"/>
    </row>
    <row r="3" spans="1:18" ht="15">
      <c r="A3" s="311" t="s">
        <v>203</v>
      </c>
      <c r="B3" s="311"/>
      <c r="C3" s="311"/>
      <c r="D3" s="31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2"/>
    </row>
    <row r="4" spans="1:20" ht="8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33"/>
      <c r="S4" s="105"/>
      <c r="T4" s="105"/>
    </row>
    <row r="5" spans="1:20" ht="18">
      <c r="A5" s="281" t="s">
        <v>263</v>
      </c>
      <c r="B5" s="282"/>
      <c r="C5" s="282"/>
      <c r="D5" s="283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33"/>
      <c r="S5" s="105"/>
      <c r="T5" s="105"/>
    </row>
    <row r="6" spans="1:20" ht="12.75" customHeight="1">
      <c r="A6" s="51"/>
      <c r="B6" s="23"/>
      <c r="C6" s="51"/>
      <c r="D6" s="106">
        <v>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33"/>
      <c r="S6" s="105"/>
      <c r="T6" s="105"/>
    </row>
    <row r="7" spans="1:20" ht="12.75" customHeight="1">
      <c r="A7" s="365" t="s">
        <v>40</v>
      </c>
      <c r="B7" s="134">
        <v>2018</v>
      </c>
      <c r="C7" s="134">
        <v>2017</v>
      </c>
      <c r="D7" s="135">
        <v>2016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33"/>
      <c r="S7" s="105"/>
      <c r="T7" s="105"/>
    </row>
    <row r="8" spans="1:20" ht="13.5" customHeight="1">
      <c r="A8" s="366"/>
      <c r="B8" s="208" t="s">
        <v>5</v>
      </c>
      <c r="C8" s="208" t="s">
        <v>27</v>
      </c>
      <c r="D8" s="209" t="s">
        <v>119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33"/>
      <c r="S8" s="105"/>
      <c r="T8" s="105"/>
    </row>
    <row r="9" spans="1:20" ht="18">
      <c r="A9" s="127" t="s">
        <v>178</v>
      </c>
      <c r="B9" s="49">
        <f>SUM(B10:B11)</f>
        <v>208000</v>
      </c>
      <c r="C9" s="49">
        <f>SUM(C10:C11)</f>
        <v>49885.4</v>
      </c>
      <c r="D9" s="49">
        <f>SUM(D10:D11)</f>
        <v>183293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33"/>
      <c r="S9" s="105"/>
      <c r="T9" s="105"/>
    </row>
    <row r="10" spans="1:20" ht="18">
      <c r="A10" s="127" t="s">
        <v>124</v>
      </c>
      <c r="B10" s="136"/>
      <c r="C10" s="136"/>
      <c r="D10" s="136"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33"/>
      <c r="S10" s="105"/>
      <c r="T10" s="105"/>
    </row>
    <row r="11" spans="1:20" ht="18">
      <c r="A11" s="127" t="s">
        <v>125</v>
      </c>
      <c r="B11" s="49">
        <v>208000</v>
      </c>
      <c r="C11" s="49">
        <v>49885.4</v>
      </c>
      <c r="D11" s="49">
        <v>183293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33"/>
      <c r="S11" s="105"/>
      <c r="T11" s="105"/>
    </row>
    <row r="12" spans="1:20" ht="5.25" customHeight="1">
      <c r="A12" s="364"/>
      <c r="B12" s="364"/>
      <c r="C12" s="364"/>
      <c r="D12" s="364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33"/>
      <c r="S12" s="105"/>
      <c r="T12" s="105"/>
    </row>
    <row r="13" spans="1:20" ht="12.75" customHeight="1">
      <c r="A13" s="365" t="s">
        <v>170</v>
      </c>
      <c r="B13" s="134">
        <v>2018</v>
      </c>
      <c r="C13" s="134">
        <v>2017</v>
      </c>
      <c r="D13" s="135">
        <v>2016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33"/>
      <c r="S13" s="105"/>
      <c r="T13" s="105"/>
    </row>
    <row r="14" spans="1:20" ht="12.75" customHeight="1">
      <c r="A14" s="366"/>
      <c r="B14" s="208" t="s">
        <v>126</v>
      </c>
      <c r="C14" s="208" t="s">
        <v>127</v>
      </c>
      <c r="D14" s="209" t="s">
        <v>169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33"/>
      <c r="S14" s="105"/>
      <c r="T14" s="105"/>
    </row>
    <row r="15" spans="1:20" ht="18">
      <c r="A15" s="127" t="s">
        <v>171</v>
      </c>
      <c r="B15" s="130">
        <f>B16+B20</f>
        <v>0</v>
      </c>
      <c r="C15" s="130">
        <f>C16+C20</f>
        <v>233178.4</v>
      </c>
      <c r="D15" s="130">
        <f>D16+D20</f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33"/>
      <c r="S15" s="105"/>
      <c r="T15" s="105"/>
    </row>
    <row r="16" spans="1:20" ht="18">
      <c r="A16" s="127" t="s">
        <v>41</v>
      </c>
      <c r="B16" s="49">
        <f>SUM(B17:B19)</f>
        <v>0</v>
      </c>
      <c r="C16" s="49">
        <f>SUM(C17:C19)</f>
        <v>233178.4</v>
      </c>
      <c r="D16" s="49">
        <f>SUM(D17:D19)</f>
        <v>0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33"/>
      <c r="S16" s="105"/>
      <c r="T16" s="105"/>
    </row>
    <row r="17" spans="1:20" ht="18">
      <c r="A17" s="127" t="s">
        <v>129</v>
      </c>
      <c r="B17" s="136"/>
      <c r="C17" s="136">
        <v>233178.4</v>
      </c>
      <c r="D17" s="136">
        <v>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33"/>
      <c r="S17" s="105"/>
      <c r="T17" s="105"/>
    </row>
    <row r="18" spans="1:20" ht="18">
      <c r="A18" s="127" t="s">
        <v>130</v>
      </c>
      <c r="B18" s="49"/>
      <c r="C18" s="49"/>
      <c r="D18" s="49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33"/>
      <c r="S18" s="105"/>
      <c r="T18" s="105"/>
    </row>
    <row r="19" spans="1:20" ht="18">
      <c r="A19" s="127" t="s">
        <v>131</v>
      </c>
      <c r="B19" s="49"/>
      <c r="C19" s="49"/>
      <c r="D19" s="49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133"/>
      <c r="S19" s="105"/>
      <c r="T19" s="105"/>
    </row>
    <row r="20" spans="1:20" ht="18">
      <c r="A20" s="127" t="s">
        <v>172</v>
      </c>
      <c r="B20" s="49">
        <f>SUM(B21:B22)</f>
        <v>0</v>
      </c>
      <c r="C20" s="49">
        <f>SUM(C21:C22)</f>
        <v>0</v>
      </c>
      <c r="D20" s="49">
        <f>SUM(D21:D22)</f>
        <v>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33"/>
      <c r="S20" s="105"/>
      <c r="T20" s="105"/>
    </row>
    <row r="21" spans="1:20" ht="18">
      <c r="A21" s="127" t="s">
        <v>132</v>
      </c>
      <c r="B21" s="49"/>
      <c r="C21" s="49"/>
      <c r="D21" s="49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33"/>
      <c r="S21" s="105"/>
      <c r="T21" s="105"/>
    </row>
    <row r="22" spans="1:20" ht="18">
      <c r="A22" s="127" t="s">
        <v>173</v>
      </c>
      <c r="B22" s="248"/>
      <c r="C22" s="49"/>
      <c r="D22" s="49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133"/>
      <c r="S22" s="105"/>
      <c r="T22" s="105"/>
    </row>
    <row r="23" spans="1:20" ht="5.25" customHeight="1">
      <c r="A23" s="137"/>
      <c r="B23" s="138"/>
      <c r="C23" s="138"/>
      <c r="D23" s="13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33"/>
      <c r="S23" s="105"/>
      <c r="T23" s="105"/>
    </row>
    <row r="24" spans="1:20" ht="12.75" customHeight="1">
      <c r="A24" s="367" t="s">
        <v>128</v>
      </c>
      <c r="B24" s="134">
        <v>2018</v>
      </c>
      <c r="C24" s="134">
        <v>2017</v>
      </c>
      <c r="D24" s="135">
        <v>2016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33"/>
      <c r="S24" s="105"/>
      <c r="T24" s="105"/>
    </row>
    <row r="25" spans="1:20" ht="12.75" customHeight="1">
      <c r="A25" s="368"/>
      <c r="B25" s="206" t="s">
        <v>175</v>
      </c>
      <c r="C25" s="207" t="s">
        <v>176</v>
      </c>
      <c r="D25" s="207" t="s">
        <v>177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133"/>
      <c r="S25" s="105"/>
      <c r="T25" s="105"/>
    </row>
    <row r="26" spans="1:20" ht="18">
      <c r="A26" s="139" t="s">
        <v>174</v>
      </c>
      <c r="B26" s="49">
        <f>(B9-B15)+C26</f>
        <v>208000</v>
      </c>
      <c r="C26" s="49">
        <f>(C9-C15)+D26</f>
        <v>0</v>
      </c>
      <c r="D26" s="49">
        <f>(D9-D15)</f>
        <v>183293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133"/>
      <c r="S26" s="105"/>
      <c r="T26" s="105"/>
    </row>
    <row r="27" spans="1:20" ht="12" customHeight="1">
      <c r="A27" s="363" t="s">
        <v>289</v>
      </c>
      <c r="B27" s="363"/>
      <c r="C27" s="363"/>
      <c r="D27" s="363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133"/>
      <c r="S27" s="105"/>
      <c r="T27" s="105"/>
    </row>
    <row r="28" spans="1:20" ht="18">
      <c r="A28" s="210" t="s">
        <v>295</v>
      </c>
      <c r="B28" s="21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33"/>
      <c r="S28" s="105"/>
      <c r="T28" s="105"/>
    </row>
    <row r="29" spans="1:20" ht="12" customHeight="1">
      <c r="A29" s="99" t="s">
        <v>296</v>
      </c>
      <c r="B29" s="237"/>
      <c r="C29" s="238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133"/>
      <c r="S29" s="105"/>
      <c r="T29" s="105"/>
    </row>
    <row r="30" spans="1:20" ht="12" customHeight="1">
      <c r="A30" s="99"/>
      <c r="B30" s="9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133"/>
      <c r="S30" s="105"/>
      <c r="T30" s="105"/>
    </row>
    <row r="31" spans="1:20" ht="12" customHeight="1">
      <c r="A31" s="211"/>
      <c r="R31" s="105"/>
      <c r="S31" s="105"/>
      <c r="T31" s="105"/>
    </row>
    <row r="32" spans="1:20" ht="12" customHeight="1">
      <c r="A32" s="212"/>
      <c r="R32" s="105"/>
      <c r="S32" s="105"/>
      <c r="T32" s="105"/>
    </row>
    <row r="33" spans="1:20" ht="12" customHeight="1">
      <c r="A33" s="212"/>
      <c r="R33" s="105"/>
      <c r="S33" s="105"/>
      <c r="T33" s="105"/>
    </row>
    <row r="34" spans="1:20" ht="12" customHeight="1">
      <c r="A34" s="212"/>
      <c r="R34" s="105"/>
      <c r="S34" s="105"/>
      <c r="T34" s="105"/>
    </row>
    <row r="35" spans="18:20" ht="12" customHeight="1">
      <c r="R35" s="105"/>
      <c r="S35" s="105"/>
      <c r="T35" s="105"/>
    </row>
    <row r="36" spans="18:20" ht="12" customHeight="1">
      <c r="R36" s="105"/>
      <c r="S36" s="105"/>
      <c r="T36" s="105"/>
    </row>
    <row r="37" spans="18:20" ht="12" customHeight="1">
      <c r="R37" s="105"/>
      <c r="S37" s="105"/>
      <c r="T37" s="105"/>
    </row>
    <row r="38" spans="18:20" ht="18">
      <c r="R38" s="105"/>
      <c r="S38" s="105"/>
      <c r="T38" s="105"/>
    </row>
    <row r="39" spans="18:20" ht="18">
      <c r="R39" s="105"/>
      <c r="S39" s="105"/>
      <c r="T39" s="105"/>
    </row>
    <row r="40" spans="18:20" ht="18">
      <c r="R40" s="105"/>
      <c r="S40" s="105"/>
      <c r="T40" s="105"/>
    </row>
    <row r="41" spans="18:20" ht="18">
      <c r="R41" s="105"/>
      <c r="S41" s="105"/>
      <c r="T41" s="105"/>
    </row>
    <row r="42" spans="18:20" ht="18">
      <c r="R42" s="105"/>
      <c r="S42" s="105"/>
      <c r="T42" s="105"/>
    </row>
    <row r="43" spans="18:20" ht="18">
      <c r="R43" s="105"/>
      <c r="S43" s="105"/>
      <c r="T43" s="105"/>
    </row>
    <row r="44" spans="18:20" ht="18">
      <c r="R44" s="105"/>
      <c r="S44" s="105"/>
      <c r="T44" s="105"/>
    </row>
    <row r="45" spans="18:20" ht="18">
      <c r="R45" s="105"/>
      <c r="S45" s="105"/>
      <c r="T45" s="105"/>
    </row>
    <row r="46" spans="18:20" ht="18">
      <c r="R46" s="105"/>
      <c r="S46" s="105"/>
      <c r="T46" s="105"/>
    </row>
    <row r="47" spans="18:20" ht="18">
      <c r="R47" s="105"/>
      <c r="S47" s="105"/>
      <c r="T47" s="105"/>
    </row>
    <row r="48" spans="18:20" ht="18">
      <c r="R48" s="105"/>
      <c r="S48" s="105"/>
      <c r="T48" s="105"/>
    </row>
    <row r="49" spans="18:20" ht="18">
      <c r="R49" s="105"/>
      <c r="S49" s="105"/>
      <c r="T49" s="105"/>
    </row>
    <row r="50" spans="18:20" ht="18">
      <c r="R50" s="105"/>
      <c r="S50" s="105"/>
      <c r="T50" s="105"/>
    </row>
    <row r="51" spans="18:20" ht="18">
      <c r="R51" s="105"/>
      <c r="S51" s="105"/>
      <c r="T51" s="105"/>
    </row>
    <row r="52" spans="18:20" ht="18">
      <c r="R52" s="105"/>
      <c r="S52" s="105"/>
      <c r="T52" s="105"/>
    </row>
    <row r="53" spans="18:20" ht="18">
      <c r="R53" s="105"/>
      <c r="S53" s="105"/>
      <c r="T53" s="105"/>
    </row>
    <row r="54" spans="18:20" ht="18">
      <c r="R54" s="105"/>
      <c r="S54" s="105"/>
      <c r="T54" s="105"/>
    </row>
    <row r="55" spans="18:20" ht="18">
      <c r="R55" s="105"/>
      <c r="S55" s="105"/>
      <c r="T55" s="105"/>
    </row>
    <row r="56" spans="18:20" ht="18">
      <c r="R56" s="105"/>
      <c r="S56" s="105"/>
      <c r="T56" s="105"/>
    </row>
    <row r="57" spans="18:20" ht="18">
      <c r="R57" s="105"/>
      <c r="S57" s="105"/>
      <c r="T57" s="105"/>
    </row>
    <row r="58" spans="18:20" ht="18">
      <c r="R58" s="105"/>
      <c r="S58" s="105"/>
      <c r="T58" s="105"/>
    </row>
    <row r="59" spans="18:20" ht="18">
      <c r="R59" s="105"/>
      <c r="S59" s="105"/>
      <c r="T59" s="105"/>
    </row>
    <row r="60" spans="18:20" ht="18">
      <c r="R60" s="105"/>
      <c r="S60" s="105"/>
      <c r="T60" s="105"/>
    </row>
    <row r="61" spans="18:20" ht="18">
      <c r="R61" s="105"/>
      <c r="S61" s="105"/>
      <c r="T61" s="105"/>
    </row>
    <row r="62" spans="18:20" ht="18">
      <c r="R62" s="105"/>
      <c r="S62" s="105"/>
      <c r="T62" s="105"/>
    </row>
    <row r="63" spans="18:20" ht="18">
      <c r="R63" s="105"/>
      <c r="S63" s="105"/>
      <c r="T63" s="105"/>
    </row>
    <row r="64" spans="18:20" ht="18">
      <c r="R64" s="105"/>
      <c r="S64" s="105"/>
      <c r="T64" s="105"/>
    </row>
    <row r="65" spans="18:20" ht="18">
      <c r="R65" s="105"/>
      <c r="S65" s="105"/>
      <c r="T65" s="105"/>
    </row>
    <row r="66" spans="18:20" ht="18">
      <c r="R66" s="105"/>
      <c r="S66" s="105"/>
      <c r="T66" s="105"/>
    </row>
    <row r="67" spans="18:20" ht="18">
      <c r="R67" s="105"/>
      <c r="S67" s="105"/>
      <c r="T67" s="105"/>
    </row>
    <row r="68" spans="18:20" ht="18">
      <c r="R68" s="105"/>
      <c r="S68" s="105"/>
      <c r="T68" s="105"/>
    </row>
    <row r="69" spans="18:20" ht="18">
      <c r="R69" s="105"/>
      <c r="S69" s="105"/>
      <c r="T69" s="105"/>
    </row>
    <row r="70" spans="18:20" ht="18">
      <c r="R70" s="105"/>
      <c r="S70" s="105"/>
      <c r="T70" s="105"/>
    </row>
    <row r="71" spans="18:20" ht="18">
      <c r="R71" s="105"/>
      <c r="S71" s="105"/>
      <c r="T71" s="105"/>
    </row>
    <row r="72" spans="18:20" ht="18">
      <c r="R72" s="105"/>
      <c r="S72" s="105"/>
      <c r="T72" s="105"/>
    </row>
    <row r="73" spans="18:20" ht="18">
      <c r="R73" s="105"/>
      <c r="S73" s="105"/>
      <c r="T73" s="105"/>
    </row>
    <row r="74" spans="18:20" ht="18">
      <c r="R74" s="105"/>
      <c r="S74" s="105"/>
      <c r="T74" s="105"/>
    </row>
    <row r="75" spans="18:20" ht="18">
      <c r="R75" s="105"/>
      <c r="S75" s="105"/>
      <c r="T75" s="105"/>
    </row>
    <row r="76" spans="18:20" ht="18">
      <c r="R76" s="105"/>
      <c r="S76" s="105"/>
      <c r="T76" s="105"/>
    </row>
    <row r="77" spans="18:20" ht="18">
      <c r="R77" s="105"/>
      <c r="S77" s="105"/>
      <c r="T77" s="105"/>
    </row>
    <row r="78" spans="18:20" ht="18">
      <c r="R78" s="105"/>
      <c r="S78" s="105"/>
      <c r="T78" s="105"/>
    </row>
    <row r="79" spans="18:20" ht="18">
      <c r="R79" s="105"/>
      <c r="S79" s="105"/>
      <c r="T79" s="105"/>
    </row>
    <row r="80" spans="18:20" ht="18">
      <c r="R80" s="105"/>
      <c r="S80" s="105"/>
      <c r="T80" s="105"/>
    </row>
    <row r="81" spans="18:20" ht="18">
      <c r="R81" s="105"/>
      <c r="S81" s="105"/>
      <c r="T81" s="105"/>
    </row>
    <row r="82" spans="18:20" ht="18">
      <c r="R82" s="105"/>
      <c r="S82" s="105"/>
      <c r="T82" s="105"/>
    </row>
    <row r="83" spans="18:20" ht="18">
      <c r="R83" s="105"/>
      <c r="S83" s="105"/>
      <c r="T83" s="105"/>
    </row>
    <row r="84" spans="18:20" ht="18">
      <c r="R84" s="105"/>
      <c r="S84" s="105"/>
      <c r="T84" s="105"/>
    </row>
    <row r="85" spans="18:20" ht="18">
      <c r="R85" s="105"/>
      <c r="S85" s="105"/>
      <c r="T85" s="105"/>
    </row>
    <row r="86" spans="18:20" ht="18">
      <c r="R86" s="105"/>
      <c r="S86" s="105"/>
      <c r="T86" s="105"/>
    </row>
    <row r="87" spans="18:20" ht="18">
      <c r="R87" s="105"/>
      <c r="S87" s="105"/>
      <c r="T87" s="105"/>
    </row>
    <row r="88" spans="18:20" ht="18">
      <c r="R88" s="105"/>
      <c r="S88" s="105"/>
      <c r="T88" s="105"/>
    </row>
    <row r="89" spans="18:20" ht="18">
      <c r="R89" s="105"/>
      <c r="S89" s="105"/>
      <c r="T89" s="105"/>
    </row>
    <row r="90" spans="18:20" ht="18">
      <c r="R90" s="105"/>
      <c r="S90" s="105"/>
      <c r="T90" s="105"/>
    </row>
    <row r="91" spans="18:20" ht="18">
      <c r="R91" s="105"/>
      <c r="S91" s="105"/>
      <c r="T91" s="105"/>
    </row>
    <row r="92" spans="18:20" ht="18">
      <c r="R92" s="105"/>
      <c r="S92" s="105"/>
      <c r="T92" s="105"/>
    </row>
    <row r="93" spans="18:20" ht="18">
      <c r="R93" s="105"/>
      <c r="S93" s="105"/>
      <c r="T93" s="105"/>
    </row>
    <row r="94" spans="18:20" ht="18">
      <c r="R94" s="105"/>
      <c r="S94" s="105"/>
      <c r="T94" s="105"/>
    </row>
    <row r="95" spans="18:20" ht="18">
      <c r="R95" s="105"/>
      <c r="S95" s="105"/>
      <c r="T95" s="105"/>
    </row>
    <row r="96" spans="18:20" ht="18">
      <c r="R96" s="105"/>
      <c r="S96" s="105"/>
      <c r="T96" s="105"/>
    </row>
    <row r="97" spans="18:20" ht="18">
      <c r="R97" s="105"/>
      <c r="S97" s="105"/>
      <c r="T97" s="105"/>
    </row>
    <row r="98" spans="18:20" ht="18">
      <c r="R98" s="105"/>
      <c r="S98" s="105"/>
      <c r="T98" s="105"/>
    </row>
    <row r="99" spans="18:20" ht="18">
      <c r="R99" s="105"/>
      <c r="S99" s="105"/>
      <c r="T99" s="105"/>
    </row>
    <row r="100" spans="18:20" ht="18">
      <c r="R100" s="105"/>
      <c r="S100" s="105"/>
      <c r="T100" s="105"/>
    </row>
    <row r="101" spans="18:20" ht="18">
      <c r="R101" s="105"/>
      <c r="S101" s="105"/>
      <c r="T101" s="105"/>
    </row>
    <row r="102" spans="18:20" ht="18">
      <c r="R102" s="105"/>
      <c r="S102" s="105"/>
      <c r="T102" s="105"/>
    </row>
    <row r="103" spans="18:20" ht="18">
      <c r="R103" s="105"/>
      <c r="S103" s="105"/>
      <c r="T103" s="105"/>
    </row>
    <row r="104" spans="18:20" ht="18">
      <c r="R104" s="105"/>
      <c r="S104" s="105"/>
      <c r="T104" s="105"/>
    </row>
    <row r="105" spans="18:20" ht="18">
      <c r="R105" s="105"/>
      <c r="S105" s="105"/>
      <c r="T105" s="105"/>
    </row>
    <row r="106" spans="18:20" ht="18">
      <c r="R106" s="105"/>
      <c r="S106" s="105"/>
      <c r="T106" s="105"/>
    </row>
    <row r="107" spans="18:20" ht="18">
      <c r="R107" s="105"/>
      <c r="S107" s="105"/>
      <c r="T107" s="105"/>
    </row>
    <row r="108" spans="18:20" ht="18">
      <c r="R108" s="105"/>
      <c r="S108" s="105"/>
      <c r="T108" s="105"/>
    </row>
    <row r="109" spans="18:20" ht="18">
      <c r="R109" s="105"/>
      <c r="S109" s="105"/>
      <c r="T109" s="105"/>
    </row>
    <row r="110" spans="18:20" ht="18">
      <c r="R110" s="105"/>
      <c r="S110" s="105"/>
      <c r="T110" s="105"/>
    </row>
    <row r="111" spans="18:20" ht="18">
      <c r="R111" s="105"/>
      <c r="S111" s="105"/>
      <c r="T111" s="105"/>
    </row>
    <row r="112" spans="18:20" ht="18">
      <c r="R112" s="105"/>
      <c r="S112" s="105"/>
      <c r="T112" s="105"/>
    </row>
    <row r="113" spans="18:20" ht="18">
      <c r="R113" s="105"/>
      <c r="S113" s="105"/>
      <c r="T113" s="105"/>
    </row>
    <row r="114" spans="18:20" ht="18">
      <c r="R114" s="105"/>
      <c r="S114" s="105"/>
      <c r="T114" s="105"/>
    </row>
    <row r="115" spans="18:20" ht="18">
      <c r="R115" s="105"/>
      <c r="S115" s="105"/>
      <c r="T115" s="105"/>
    </row>
    <row r="116" spans="18:20" ht="18">
      <c r="R116" s="105"/>
      <c r="S116" s="105"/>
      <c r="T116" s="105"/>
    </row>
    <row r="117" spans="18:20" ht="18">
      <c r="R117" s="105"/>
      <c r="S117" s="105"/>
      <c r="T117" s="105"/>
    </row>
    <row r="118" spans="18:20" ht="18">
      <c r="R118" s="105"/>
      <c r="S118" s="105"/>
      <c r="T118" s="105"/>
    </row>
    <row r="119" spans="18:20" ht="18">
      <c r="R119" s="105"/>
      <c r="S119" s="105"/>
      <c r="T119" s="105"/>
    </row>
    <row r="120" spans="18:20" ht="18">
      <c r="R120" s="105"/>
      <c r="S120" s="105"/>
      <c r="T120" s="105"/>
    </row>
    <row r="121" spans="18:20" ht="18">
      <c r="R121" s="105"/>
      <c r="S121" s="105"/>
      <c r="T121" s="105"/>
    </row>
    <row r="122" spans="18:20" ht="18">
      <c r="R122" s="105"/>
      <c r="S122" s="105"/>
      <c r="T122" s="105"/>
    </row>
    <row r="123" spans="18:20" ht="18">
      <c r="R123" s="105"/>
      <c r="S123" s="105"/>
      <c r="T123" s="105"/>
    </row>
    <row r="124" spans="18:20" ht="18">
      <c r="R124" s="105"/>
      <c r="S124" s="105"/>
      <c r="T124" s="105"/>
    </row>
    <row r="125" spans="18:20" ht="18">
      <c r="R125" s="105"/>
      <c r="S125" s="105"/>
      <c r="T125" s="105"/>
    </row>
    <row r="126" spans="18:20" ht="18">
      <c r="R126" s="105"/>
      <c r="S126" s="105"/>
      <c r="T126" s="105"/>
    </row>
    <row r="127" spans="18:20" ht="18">
      <c r="R127" s="105"/>
      <c r="S127" s="105"/>
      <c r="T127" s="105"/>
    </row>
    <row r="128" spans="18:20" ht="18">
      <c r="R128" s="105"/>
      <c r="S128" s="105"/>
      <c r="T128" s="105"/>
    </row>
    <row r="129" spans="18:20" ht="18">
      <c r="R129" s="105"/>
      <c r="S129" s="105"/>
      <c r="T129" s="105"/>
    </row>
    <row r="130" spans="18:20" ht="18">
      <c r="R130" s="105"/>
      <c r="S130" s="105"/>
      <c r="T130" s="105"/>
    </row>
    <row r="131" spans="18:20" ht="18">
      <c r="R131" s="105"/>
      <c r="S131" s="105"/>
      <c r="T131" s="105"/>
    </row>
    <row r="132" spans="18:20" ht="18">
      <c r="R132" s="105"/>
      <c r="S132" s="105"/>
      <c r="T132" s="105"/>
    </row>
    <row r="133" spans="18:20" ht="18">
      <c r="R133" s="105"/>
      <c r="S133" s="105"/>
      <c r="T133" s="105"/>
    </row>
    <row r="134" spans="18:20" ht="18">
      <c r="R134" s="105"/>
      <c r="S134" s="105"/>
      <c r="T134" s="105"/>
    </row>
    <row r="135" spans="18:20" ht="18">
      <c r="R135" s="105"/>
      <c r="S135" s="105"/>
      <c r="T135" s="105"/>
    </row>
    <row r="136" spans="18:20" ht="18">
      <c r="R136" s="105"/>
      <c r="S136" s="105"/>
      <c r="T136" s="105"/>
    </row>
    <row r="137" spans="18:20" ht="18">
      <c r="R137" s="105"/>
      <c r="S137" s="105"/>
      <c r="T137" s="105"/>
    </row>
    <row r="138" spans="18:20" ht="18">
      <c r="R138" s="105"/>
      <c r="S138" s="105"/>
      <c r="T138" s="105"/>
    </row>
    <row r="139" spans="18:20" ht="18">
      <c r="R139" s="105"/>
      <c r="S139" s="105"/>
      <c r="T139" s="105"/>
    </row>
    <row r="140" spans="18:20" ht="18">
      <c r="R140" s="105"/>
      <c r="S140" s="105"/>
      <c r="T140" s="105"/>
    </row>
    <row r="141" spans="18:20" ht="18">
      <c r="R141" s="105"/>
      <c r="S141" s="105"/>
      <c r="T141" s="105"/>
    </row>
    <row r="142" spans="18:20" ht="18">
      <c r="R142" s="105"/>
      <c r="S142" s="105"/>
      <c r="T142" s="105"/>
    </row>
    <row r="143" spans="18:20" ht="18">
      <c r="R143" s="105"/>
      <c r="S143" s="105"/>
      <c r="T143" s="105"/>
    </row>
    <row r="144" spans="18:20" ht="18">
      <c r="R144" s="105"/>
      <c r="S144" s="105"/>
      <c r="T144" s="105"/>
    </row>
    <row r="145" spans="18:20" ht="18">
      <c r="R145" s="105"/>
      <c r="S145" s="105"/>
      <c r="T145" s="105"/>
    </row>
    <row r="146" spans="18:20" ht="18">
      <c r="R146" s="105"/>
      <c r="S146" s="105"/>
      <c r="T146" s="105"/>
    </row>
    <row r="147" spans="18:20" ht="18">
      <c r="R147" s="105"/>
      <c r="S147" s="105"/>
      <c r="T147" s="105"/>
    </row>
    <row r="148" spans="18:20" ht="18">
      <c r="R148" s="105"/>
      <c r="S148" s="105"/>
      <c r="T148" s="105"/>
    </row>
    <row r="149" spans="18:20" ht="18">
      <c r="R149" s="105"/>
      <c r="S149" s="105"/>
      <c r="T149" s="105"/>
    </row>
    <row r="150" spans="18:20" ht="18">
      <c r="R150" s="105"/>
      <c r="S150" s="105"/>
      <c r="T150" s="105"/>
    </row>
    <row r="151" spans="18:20" ht="18">
      <c r="R151" s="105"/>
      <c r="S151" s="105"/>
      <c r="T151" s="105"/>
    </row>
    <row r="152" spans="18:20" ht="18">
      <c r="R152" s="105"/>
      <c r="S152" s="105"/>
      <c r="T152" s="105"/>
    </row>
    <row r="153" spans="18:20" ht="18">
      <c r="R153" s="105"/>
      <c r="S153" s="105"/>
      <c r="T153" s="105"/>
    </row>
    <row r="154" spans="18:20" ht="18">
      <c r="R154" s="105"/>
      <c r="S154" s="105"/>
      <c r="T154" s="105"/>
    </row>
    <row r="155" spans="18:20" ht="18">
      <c r="R155" s="105"/>
      <c r="S155" s="105"/>
      <c r="T155" s="105"/>
    </row>
    <row r="156" spans="18:20" ht="18">
      <c r="R156" s="105"/>
      <c r="S156" s="105"/>
      <c r="T156" s="105"/>
    </row>
    <row r="157" spans="18:20" ht="18">
      <c r="R157" s="105"/>
      <c r="S157" s="105"/>
      <c r="T157" s="105"/>
    </row>
    <row r="158" spans="18:20" ht="18">
      <c r="R158" s="105"/>
      <c r="S158" s="105"/>
      <c r="T158" s="105"/>
    </row>
    <row r="159" spans="18:20" ht="18">
      <c r="R159" s="105"/>
      <c r="S159" s="105"/>
      <c r="T159" s="105"/>
    </row>
    <row r="160" spans="18:20" ht="18">
      <c r="R160" s="105"/>
      <c r="S160" s="105"/>
      <c r="T160" s="105"/>
    </row>
    <row r="161" spans="18:20" ht="18">
      <c r="R161" s="105"/>
      <c r="S161" s="105"/>
      <c r="T161" s="105"/>
    </row>
    <row r="162" spans="18:20" ht="18">
      <c r="R162" s="105"/>
      <c r="S162" s="105"/>
      <c r="T162" s="105"/>
    </row>
    <row r="163" spans="18:20" ht="18">
      <c r="R163" s="105"/>
      <c r="S163" s="105"/>
      <c r="T163" s="105"/>
    </row>
    <row r="164" spans="18:20" ht="18">
      <c r="R164" s="105"/>
      <c r="S164" s="105"/>
      <c r="T164" s="105"/>
    </row>
    <row r="165" spans="18:20" ht="18">
      <c r="R165" s="105"/>
      <c r="S165" s="105"/>
      <c r="T165" s="105"/>
    </row>
    <row r="166" spans="18:20" ht="18">
      <c r="R166" s="105"/>
      <c r="S166" s="105"/>
      <c r="T166" s="105"/>
    </row>
    <row r="167" spans="18:20" ht="18">
      <c r="R167" s="105"/>
      <c r="S167" s="105"/>
      <c r="T167" s="105"/>
    </row>
    <row r="168" spans="18:20" ht="18">
      <c r="R168" s="105"/>
      <c r="S168" s="105"/>
      <c r="T168" s="105"/>
    </row>
    <row r="169" spans="18:20" ht="18">
      <c r="R169" s="105"/>
      <c r="S169" s="105"/>
      <c r="T169" s="105"/>
    </row>
    <row r="170" spans="18:20" ht="18">
      <c r="R170" s="105"/>
      <c r="S170" s="105"/>
      <c r="T170" s="105"/>
    </row>
    <row r="171" spans="18:20" ht="18">
      <c r="R171" s="105"/>
      <c r="S171" s="105"/>
      <c r="T171" s="105"/>
    </row>
    <row r="172" spans="18:20" ht="18">
      <c r="R172" s="105"/>
      <c r="S172" s="105"/>
      <c r="T172" s="105"/>
    </row>
    <row r="173" spans="18:20" ht="18">
      <c r="R173" s="105"/>
      <c r="S173" s="105"/>
      <c r="T173" s="105"/>
    </row>
    <row r="174" spans="18:20" ht="18">
      <c r="R174" s="105"/>
      <c r="S174" s="105"/>
      <c r="T174" s="105"/>
    </row>
    <row r="175" spans="18:20" ht="18">
      <c r="R175" s="105"/>
      <c r="S175" s="105"/>
      <c r="T175" s="105"/>
    </row>
    <row r="176" spans="18:20" ht="18">
      <c r="R176" s="105"/>
      <c r="S176" s="105"/>
      <c r="T176" s="105"/>
    </row>
    <row r="177" spans="18:20" ht="18">
      <c r="R177" s="105"/>
      <c r="S177" s="105"/>
      <c r="T177" s="105"/>
    </row>
    <row r="178" spans="18:20" ht="18">
      <c r="R178" s="105"/>
      <c r="S178" s="105"/>
      <c r="T178" s="105"/>
    </row>
    <row r="179" spans="18:20" ht="18">
      <c r="R179" s="105"/>
      <c r="S179" s="105"/>
      <c r="T179" s="105"/>
    </row>
    <row r="180" spans="18:20" ht="18">
      <c r="R180" s="105"/>
      <c r="S180" s="105"/>
      <c r="T180" s="105"/>
    </row>
    <row r="181" spans="18:20" ht="18">
      <c r="R181" s="105"/>
      <c r="S181" s="105"/>
      <c r="T181" s="105"/>
    </row>
    <row r="182" spans="18:20" ht="18">
      <c r="R182" s="105"/>
      <c r="S182" s="105"/>
      <c r="T182" s="105"/>
    </row>
    <row r="183" spans="18:20" ht="18">
      <c r="R183" s="105"/>
      <c r="S183" s="105"/>
      <c r="T183" s="105"/>
    </row>
    <row r="184" spans="18:20" ht="18">
      <c r="R184" s="105"/>
      <c r="S184" s="105"/>
      <c r="T184" s="105"/>
    </row>
    <row r="185" spans="18:20" ht="18">
      <c r="R185" s="105"/>
      <c r="S185" s="105"/>
      <c r="T185" s="105"/>
    </row>
    <row r="186" spans="18:20" ht="18">
      <c r="R186" s="105"/>
      <c r="S186" s="105"/>
      <c r="T186" s="105"/>
    </row>
    <row r="187" spans="18:20" ht="18">
      <c r="R187" s="105"/>
      <c r="S187" s="105"/>
      <c r="T187" s="105"/>
    </row>
    <row r="188" spans="18:20" ht="18">
      <c r="R188" s="105"/>
      <c r="S188" s="105"/>
      <c r="T188" s="105"/>
    </row>
    <row r="189" spans="18:20" ht="18">
      <c r="R189" s="105"/>
      <c r="S189" s="105"/>
      <c r="T189" s="105"/>
    </row>
    <row r="190" spans="18:20" ht="18">
      <c r="R190" s="105"/>
      <c r="S190" s="105"/>
      <c r="T190" s="105"/>
    </row>
    <row r="191" spans="18:20" ht="18">
      <c r="R191" s="105"/>
      <c r="S191" s="105"/>
      <c r="T191" s="105"/>
    </row>
    <row r="192" spans="18:20" ht="18">
      <c r="R192" s="105"/>
      <c r="S192" s="105"/>
      <c r="T192" s="105"/>
    </row>
    <row r="193" spans="18:20" ht="18">
      <c r="R193" s="105"/>
      <c r="S193" s="105"/>
      <c r="T193" s="105"/>
    </row>
    <row r="194" spans="18:20" ht="18">
      <c r="R194" s="105"/>
      <c r="S194" s="105"/>
      <c r="T194" s="105"/>
    </row>
    <row r="195" spans="18:20" ht="18">
      <c r="R195" s="105"/>
      <c r="S195" s="105"/>
      <c r="T195" s="105"/>
    </row>
    <row r="196" spans="18:20" ht="18">
      <c r="R196" s="105"/>
      <c r="S196" s="105"/>
      <c r="T196" s="105"/>
    </row>
    <row r="197" spans="18:20" ht="18">
      <c r="R197" s="105"/>
      <c r="S197" s="105"/>
      <c r="T197" s="105"/>
    </row>
    <row r="198" spans="18:20" ht="18">
      <c r="R198" s="105"/>
      <c r="S198" s="105"/>
      <c r="T198" s="105"/>
    </row>
    <row r="199" spans="18:20" ht="18">
      <c r="R199" s="105"/>
      <c r="S199" s="105"/>
      <c r="T199" s="105"/>
    </row>
    <row r="200" spans="18:20" ht="18">
      <c r="R200" s="105"/>
      <c r="S200" s="105"/>
      <c r="T200" s="105"/>
    </row>
    <row r="201" spans="18:20" ht="18">
      <c r="R201" s="105"/>
      <c r="S201" s="105"/>
      <c r="T201" s="105"/>
    </row>
    <row r="202" spans="18:20" ht="18">
      <c r="R202" s="105"/>
      <c r="S202" s="105"/>
      <c r="T202" s="105"/>
    </row>
    <row r="203" spans="18:20" ht="18">
      <c r="R203" s="105"/>
      <c r="S203" s="105"/>
      <c r="T203" s="105"/>
    </row>
    <row r="204" spans="18:20" ht="18">
      <c r="R204" s="105"/>
      <c r="S204" s="105"/>
      <c r="T204" s="105"/>
    </row>
    <row r="205" spans="18:20" ht="18">
      <c r="R205" s="105"/>
      <c r="S205" s="105"/>
      <c r="T205" s="105"/>
    </row>
    <row r="206" spans="18:20" ht="18">
      <c r="R206" s="105"/>
      <c r="S206" s="105"/>
      <c r="T206" s="105"/>
    </row>
    <row r="207" spans="18:20" ht="18">
      <c r="R207" s="105"/>
      <c r="S207" s="105"/>
      <c r="T207" s="105"/>
    </row>
    <row r="208" spans="18:20" ht="18">
      <c r="R208" s="105"/>
      <c r="S208" s="105"/>
      <c r="T208" s="105"/>
    </row>
    <row r="209" spans="18:20" ht="18">
      <c r="R209" s="105"/>
      <c r="S209" s="105"/>
      <c r="T209" s="105"/>
    </row>
    <row r="210" spans="18:20" ht="18">
      <c r="R210" s="105"/>
      <c r="S210" s="105"/>
      <c r="T210" s="105"/>
    </row>
    <row r="211" spans="18:20" ht="18">
      <c r="R211" s="105"/>
      <c r="S211" s="105"/>
      <c r="T211" s="105"/>
    </row>
    <row r="212" spans="18:20" ht="18">
      <c r="R212" s="105"/>
      <c r="S212" s="105"/>
      <c r="T212" s="105"/>
    </row>
    <row r="213" spans="18:20" ht="18">
      <c r="R213" s="105"/>
      <c r="S213" s="105"/>
      <c r="T213" s="105"/>
    </row>
    <row r="214" spans="18:20" ht="18">
      <c r="R214" s="105"/>
      <c r="S214" s="105"/>
      <c r="T214" s="105"/>
    </row>
    <row r="215" spans="18:20" ht="18">
      <c r="R215" s="105"/>
      <c r="S215" s="105"/>
      <c r="T215" s="105"/>
    </row>
    <row r="216" spans="18:20" ht="18">
      <c r="R216" s="105"/>
      <c r="S216" s="105"/>
      <c r="T216" s="105"/>
    </row>
    <row r="217" spans="18:20" ht="18">
      <c r="R217" s="105"/>
      <c r="S217" s="105"/>
      <c r="T217" s="105"/>
    </row>
    <row r="218" spans="18:20" ht="18">
      <c r="R218" s="105"/>
      <c r="S218" s="105"/>
      <c r="T218" s="105"/>
    </row>
    <row r="219" spans="18:20" ht="18">
      <c r="R219" s="105"/>
      <c r="S219" s="105"/>
      <c r="T219" s="105"/>
    </row>
    <row r="220" spans="18:20" ht="18">
      <c r="R220" s="105"/>
      <c r="S220" s="105"/>
      <c r="T220" s="105"/>
    </row>
    <row r="221" spans="18:20" ht="18">
      <c r="R221" s="105"/>
      <c r="S221" s="105"/>
      <c r="T221" s="105"/>
    </row>
    <row r="222" spans="18:20" ht="18">
      <c r="R222" s="105"/>
      <c r="S222" s="105"/>
      <c r="T222" s="105"/>
    </row>
    <row r="223" spans="18:20" ht="18">
      <c r="R223" s="105"/>
      <c r="S223" s="105"/>
      <c r="T223" s="105"/>
    </row>
    <row r="224" spans="18:20" ht="18">
      <c r="R224" s="105"/>
      <c r="S224" s="105"/>
      <c r="T224" s="105"/>
    </row>
    <row r="225" spans="18:20" ht="18">
      <c r="R225" s="105"/>
      <c r="S225" s="105"/>
      <c r="T225" s="105"/>
    </row>
    <row r="226" spans="18:20" ht="18">
      <c r="R226" s="105"/>
      <c r="S226" s="105"/>
      <c r="T226" s="105"/>
    </row>
    <row r="227" spans="18:20" ht="18">
      <c r="R227" s="105"/>
      <c r="S227" s="105"/>
      <c r="T227" s="105"/>
    </row>
    <row r="228" spans="18:20" ht="18">
      <c r="R228" s="105"/>
      <c r="S228" s="105"/>
      <c r="T228" s="105"/>
    </row>
    <row r="229" spans="18:20" ht="18">
      <c r="R229" s="105"/>
      <c r="S229" s="105"/>
      <c r="T229" s="105"/>
    </row>
    <row r="230" spans="18:20" ht="18">
      <c r="R230" s="105"/>
      <c r="S230" s="105"/>
      <c r="T230" s="105"/>
    </row>
    <row r="231" spans="18:20" ht="18">
      <c r="R231" s="105"/>
      <c r="S231" s="105"/>
      <c r="T231" s="105"/>
    </row>
    <row r="232" spans="18:20" ht="18">
      <c r="R232" s="105"/>
      <c r="S232" s="105"/>
      <c r="T232" s="105"/>
    </row>
    <row r="233" spans="18:20" ht="18">
      <c r="R233" s="105"/>
      <c r="S233" s="105"/>
      <c r="T233" s="105"/>
    </row>
    <row r="234" spans="18:20" ht="18">
      <c r="R234" s="105"/>
      <c r="S234" s="105"/>
      <c r="T234" s="105"/>
    </row>
    <row r="235" spans="18:20" ht="18">
      <c r="R235" s="105"/>
      <c r="S235" s="105"/>
      <c r="T235" s="105"/>
    </row>
    <row r="236" spans="18:20" ht="18">
      <c r="R236" s="105"/>
      <c r="S236" s="105"/>
      <c r="T236" s="105"/>
    </row>
    <row r="237" spans="18:20" ht="18">
      <c r="R237" s="105"/>
      <c r="S237" s="105"/>
      <c r="T237" s="105"/>
    </row>
    <row r="238" spans="18:20" ht="18">
      <c r="R238" s="105"/>
      <c r="S238" s="105"/>
      <c r="T238" s="105"/>
    </row>
    <row r="239" spans="18:20" ht="18">
      <c r="R239" s="105"/>
      <c r="S239" s="105"/>
      <c r="T239" s="105"/>
    </row>
    <row r="240" spans="18:20" ht="18">
      <c r="R240" s="105"/>
      <c r="S240" s="105"/>
      <c r="T240" s="105"/>
    </row>
    <row r="241" spans="18:20" ht="18">
      <c r="R241" s="105"/>
      <c r="S241" s="105"/>
      <c r="T241" s="105"/>
    </row>
    <row r="242" spans="18:20" ht="18">
      <c r="R242" s="105"/>
      <c r="S242" s="105"/>
      <c r="T242" s="105"/>
    </row>
    <row r="243" spans="18:20" ht="18">
      <c r="R243" s="105"/>
      <c r="S243" s="105"/>
      <c r="T243" s="105"/>
    </row>
    <row r="244" spans="18:20" ht="18">
      <c r="R244" s="105"/>
      <c r="S244" s="105"/>
      <c r="T244" s="105"/>
    </row>
    <row r="245" spans="18:20" ht="18">
      <c r="R245" s="105"/>
      <c r="S245" s="105"/>
      <c r="T245" s="105"/>
    </row>
    <row r="246" spans="18:20" ht="18">
      <c r="R246" s="105"/>
      <c r="S246" s="105"/>
      <c r="T246" s="105"/>
    </row>
    <row r="247" spans="18:20" ht="18">
      <c r="R247" s="105"/>
      <c r="S247" s="105"/>
      <c r="T247" s="105"/>
    </row>
    <row r="248" spans="18:20" ht="18">
      <c r="R248" s="105"/>
      <c r="S248" s="105"/>
      <c r="T248" s="105"/>
    </row>
    <row r="249" spans="18:20" ht="18">
      <c r="R249" s="105"/>
      <c r="S249" s="105"/>
      <c r="T249" s="105"/>
    </row>
    <row r="250" spans="18:20" ht="18">
      <c r="R250" s="105"/>
      <c r="S250" s="105"/>
      <c r="T250" s="105"/>
    </row>
    <row r="251" spans="18:20" ht="18">
      <c r="R251" s="105"/>
      <c r="S251" s="105"/>
      <c r="T251" s="105"/>
    </row>
    <row r="252" spans="18:20" ht="18">
      <c r="R252" s="105"/>
      <c r="S252" s="105"/>
      <c r="T252" s="105"/>
    </row>
    <row r="253" spans="18:20" ht="18">
      <c r="R253" s="105"/>
      <c r="S253" s="105"/>
      <c r="T253" s="105"/>
    </row>
    <row r="254" spans="18:20" ht="18">
      <c r="R254" s="105"/>
      <c r="S254" s="105"/>
      <c r="T254" s="105"/>
    </row>
    <row r="255" spans="18:20" ht="18">
      <c r="R255" s="105"/>
      <c r="S255" s="105"/>
      <c r="T255" s="105"/>
    </row>
    <row r="256" spans="18:20" ht="18">
      <c r="R256" s="105"/>
      <c r="S256" s="105"/>
      <c r="T256" s="105"/>
    </row>
    <row r="257" spans="18:20" ht="18">
      <c r="R257" s="105"/>
      <c r="S257" s="105"/>
      <c r="T257" s="105"/>
    </row>
    <row r="258" spans="18:20" ht="18">
      <c r="R258" s="105"/>
      <c r="S258" s="105"/>
      <c r="T258" s="105"/>
    </row>
    <row r="259" spans="18:20" ht="18">
      <c r="R259" s="105"/>
      <c r="S259" s="105"/>
      <c r="T259" s="105"/>
    </row>
    <row r="260" spans="18:20" ht="18">
      <c r="R260" s="105"/>
      <c r="S260" s="105"/>
      <c r="T260" s="105"/>
    </row>
    <row r="261" spans="18:20" ht="18">
      <c r="R261" s="105"/>
      <c r="S261" s="105"/>
      <c r="T261" s="105"/>
    </row>
    <row r="262" spans="18:20" ht="18">
      <c r="R262" s="105"/>
      <c r="S262" s="105"/>
      <c r="T262" s="105"/>
    </row>
    <row r="263" spans="18:20" ht="18">
      <c r="R263" s="105"/>
      <c r="S263" s="105"/>
      <c r="T263" s="105"/>
    </row>
    <row r="264" spans="18:20" ht="18">
      <c r="R264" s="105"/>
      <c r="S264" s="105"/>
      <c r="T264" s="105"/>
    </row>
    <row r="265" spans="18:20" ht="18">
      <c r="R265" s="105"/>
      <c r="S265" s="105"/>
      <c r="T265" s="105"/>
    </row>
    <row r="266" spans="18:20" ht="18">
      <c r="R266" s="105"/>
      <c r="S266" s="105"/>
      <c r="T266" s="105"/>
    </row>
    <row r="267" spans="18:20" ht="18">
      <c r="R267" s="105"/>
      <c r="S267" s="105"/>
      <c r="T267" s="105"/>
    </row>
    <row r="268" spans="18:20" ht="18">
      <c r="R268" s="105"/>
      <c r="S268" s="105"/>
      <c r="T268" s="105"/>
    </row>
    <row r="269" spans="18:20" ht="18">
      <c r="R269" s="105"/>
      <c r="S269" s="105"/>
      <c r="T269" s="105"/>
    </row>
    <row r="270" spans="18:20" ht="18">
      <c r="R270" s="105"/>
      <c r="S270" s="105"/>
      <c r="T270" s="105"/>
    </row>
    <row r="271" spans="18:20" ht="18">
      <c r="R271" s="105"/>
      <c r="S271" s="105"/>
      <c r="T271" s="105"/>
    </row>
    <row r="272" spans="18:20" ht="18">
      <c r="R272" s="105"/>
      <c r="S272" s="105"/>
      <c r="T272" s="105"/>
    </row>
    <row r="273" spans="18:20" ht="18">
      <c r="R273" s="105"/>
      <c r="S273" s="105"/>
      <c r="T273" s="105"/>
    </row>
    <row r="274" spans="18:20" ht="18">
      <c r="R274" s="105"/>
      <c r="S274" s="105"/>
      <c r="T274" s="105"/>
    </row>
    <row r="275" spans="18:20" ht="18">
      <c r="R275" s="105"/>
      <c r="S275" s="105"/>
      <c r="T275" s="105"/>
    </row>
    <row r="276" spans="18:20" ht="18">
      <c r="R276" s="105"/>
      <c r="S276" s="105"/>
      <c r="T276" s="105"/>
    </row>
    <row r="277" spans="18:20" ht="18">
      <c r="R277" s="105"/>
      <c r="S277" s="105"/>
      <c r="T277" s="105"/>
    </row>
    <row r="278" spans="18:20" ht="18">
      <c r="R278" s="105"/>
      <c r="S278" s="105"/>
      <c r="T278" s="105"/>
    </row>
    <row r="279" spans="18:20" ht="18">
      <c r="R279" s="105"/>
      <c r="S279" s="105"/>
      <c r="T279" s="105"/>
    </row>
    <row r="280" spans="18:20" ht="18">
      <c r="R280" s="105"/>
      <c r="S280" s="105"/>
      <c r="T280" s="105"/>
    </row>
    <row r="281" spans="18:20" ht="18">
      <c r="R281" s="105"/>
      <c r="S281" s="105"/>
      <c r="T281" s="105"/>
    </row>
    <row r="282" spans="18:20" ht="18">
      <c r="R282" s="105"/>
      <c r="S282" s="105"/>
      <c r="T282" s="105"/>
    </row>
    <row r="283" spans="18:20" ht="18">
      <c r="R283" s="105"/>
      <c r="S283" s="105"/>
      <c r="T283" s="105"/>
    </row>
    <row r="284" spans="18:20" ht="18">
      <c r="R284" s="105"/>
      <c r="S284" s="105"/>
      <c r="T284" s="105"/>
    </row>
    <row r="285" spans="18:20" ht="18">
      <c r="R285" s="105"/>
      <c r="S285" s="105"/>
      <c r="T285" s="105"/>
    </row>
    <row r="286" spans="18:20" ht="18">
      <c r="R286" s="105"/>
      <c r="S286" s="105"/>
      <c r="T286" s="105"/>
    </row>
    <row r="287" spans="18:20" ht="18">
      <c r="R287" s="105"/>
      <c r="S287" s="105"/>
      <c r="T287" s="105"/>
    </row>
    <row r="288" spans="18:20" ht="18">
      <c r="R288" s="105"/>
      <c r="S288" s="105"/>
      <c r="T288" s="105"/>
    </row>
    <row r="289" spans="18:20" ht="18">
      <c r="R289" s="105"/>
      <c r="S289" s="105"/>
      <c r="T289" s="105"/>
    </row>
    <row r="290" spans="18:20" ht="18">
      <c r="R290" s="105"/>
      <c r="S290" s="105"/>
      <c r="T290" s="105"/>
    </row>
    <row r="291" spans="18:20" ht="18">
      <c r="R291" s="105"/>
      <c r="S291" s="105"/>
      <c r="T291" s="105"/>
    </row>
    <row r="292" spans="18:20" ht="18">
      <c r="R292" s="105"/>
      <c r="S292" s="105"/>
      <c r="T292" s="105"/>
    </row>
    <row r="293" spans="18:20" ht="18">
      <c r="R293" s="105"/>
      <c r="S293" s="105"/>
      <c r="T293" s="105"/>
    </row>
    <row r="294" spans="18:20" ht="18">
      <c r="R294" s="105"/>
      <c r="S294" s="105"/>
      <c r="T294" s="105"/>
    </row>
    <row r="295" spans="18:20" ht="18">
      <c r="R295" s="105"/>
      <c r="S295" s="105"/>
      <c r="T295" s="105"/>
    </row>
    <row r="296" spans="18:20" ht="18">
      <c r="R296" s="105"/>
      <c r="S296" s="105"/>
      <c r="T296" s="105"/>
    </row>
    <row r="297" spans="18:20" ht="18">
      <c r="R297" s="105"/>
      <c r="S297" s="105"/>
      <c r="T297" s="105"/>
    </row>
    <row r="298" spans="18:20" ht="18">
      <c r="R298" s="105"/>
      <c r="S298" s="105"/>
      <c r="T298" s="105"/>
    </row>
    <row r="299" spans="18:20" ht="18">
      <c r="R299" s="105"/>
      <c r="S299" s="105"/>
      <c r="T299" s="105"/>
    </row>
    <row r="300" spans="18:20" ht="18">
      <c r="R300" s="105"/>
      <c r="S300" s="105"/>
      <c r="T300" s="105"/>
    </row>
    <row r="301" spans="18:20" ht="18">
      <c r="R301" s="105"/>
      <c r="S301" s="105"/>
      <c r="T301" s="105"/>
    </row>
    <row r="302" spans="18:20" ht="18">
      <c r="R302" s="105"/>
      <c r="S302" s="105"/>
      <c r="T302" s="105"/>
    </row>
    <row r="303" spans="18:20" ht="18">
      <c r="R303" s="105"/>
      <c r="S303" s="105"/>
      <c r="T303" s="105"/>
    </row>
    <row r="304" spans="18:20" ht="18">
      <c r="R304" s="105"/>
      <c r="S304" s="105"/>
      <c r="T304" s="105"/>
    </row>
    <row r="305" spans="18:20" ht="18">
      <c r="R305" s="105"/>
      <c r="S305" s="105"/>
      <c r="T305" s="105"/>
    </row>
    <row r="306" spans="18:20" ht="18">
      <c r="R306" s="105"/>
      <c r="S306" s="105"/>
      <c r="T306" s="105"/>
    </row>
    <row r="307" spans="18:20" ht="18">
      <c r="R307" s="105"/>
      <c r="S307" s="105"/>
      <c r="T307" s="105"/>
    </row>
    <row r="308" spans="18:20" ht="18">
      <c r="R308" s="105"/>
      <c r="S308" s="105"/>
      <c r="T308" s="105"/>
    </row>
    <row r="309" spans="18:20" ht="18">
      <c r="R309" s="105"/>
      <c r="S309" s="105"/>
      <c r="T309" s="105"/>
    </row>
    <row r="310" spans="18:20" ht="18">
      <c r="R310" s="105"/>
      <c r="S310" s="105"/>
      <c r="T310" s="105"/>
    </row>
    <row r="311" spans="18:20" ht="18">
      <c r="R311" s="105"/>
      <c r="S311" s="105"/>
      <c r="T311" s="105"/>
    </row>
    <row r="312" spans="18:20" ht="18">
      <c r="R312" s="105"/>
      <c r="S312" s="105"/>
      <c r="T312" s="105"/>
    </row>
    <row r="313" spans="18:20" ht="18">
      <c r="R313" s="105"/>
      <c r="S313" s="105"/>
      <c r="T313" s="105"/>
    </row>
    <row r="314" spans="18:20" ht="18">
      <c r="R314" s="105"/>
      <c r="S314" s="105"/>
      <c r="T314" s="105"/>
    </row>
    <row r="315" spans="18:20" ht="18">
      <c r="R315" s="105"/>
      <c r="S315" s="105"/>
      <c r="T315" s="105"/>
    </row>
    <row r="316" spans="18:20" ht="18">
      <c r="R316" s="105"/>
      <c r="S316" s="105"/>
      <c r="T316" s="105"/>
    </row>
    <row r="317" spans="18:20" ht="18">
      <c r="R317" s="105"/>
      <c r="S317" s="105"/>
      <c r="T317" s="105"/>
    </row>
    <row r="318" spans="18:20" ht="18">
      <c r="R318" s="105"/>
      <c r="S318" s="105"/>
      <c r="T318" s="105"/>
    </row>
    <row r="319" spans="18:20" ht="18">
      <c r="R319" s="105"/>
      <c r="S319" s="105"/>
      <c r="T319" s="105"/>
    </row>
    <row r="320" spans="18:20" ht="18">
      <c r="R320" s="105"/>
      <c r="S320" s="105"/>
      <c r="T320" s="105"/>
    </row>
    <row r="321" spans="18:20" ht="18">
      <c r="R321" s="105"/>
      <c r="S321" s="105"/>
      <c r="T321" s="105"/>
    </row>
    <row r="322" spans="18:20" ht="18">
      <c r="R322" s="105"/>
      <c r="S322" s="105"/>
      <c r="T322" s="105"/>
    </row>
    <row r="323" spans="18:20" ht="18">
      <c r="R323" s="105"/>
      <c r="S323" s="105"/>
      <c r="T323" s="105"/>
    </row>
    <row r="324" spans="18:20" ht="18">
      <c r="R324" s="105"/>
      <c r="S324" s="105"/>
      <c r="T324" s="105"/>
    </row>
    <row r="325" spans="18:20" ht="18">
      <c r="R325" s="105"/>
      <c r="S325" s="105"/>
      <c r="T325" s="105"/>
    </row>
    <row r="326" spans="18:20" ht="18">
      <c r="R326" s="105"/>
      <c r="S326" s="105"/>
      <c r="T326" s="105"/>
    </row>
    <row r="327" spans="18:20" ht="18">
      <c r="R327" s="105"/>
      <c r="S327" s="105"/>
      <c r="T327" s="105"/>
    </row>
    <row r="328" spans="18:20" ht="18">
      <c r="R328" s="105"/>
      <c r="S328" s="105"/>
      <c r="T328" s="105"/>
    </row>
    <row r="329" spans="18:20" ht="18">
      <c r="R329" s="105"/>
      <c r="S329" s="105"/>
      <c r="T329" s="105"/>
    </row>
    <row r="330" spans="18:20" ht="18">
      <c r="R330" s="105"/>
      <c r="S330" s="105"/>
      <c r="T330" s="105"/>
    </row>
    <row r="331" spans="18:20" ht="18">
      <c r="R331" s="105"/>
      <c r="S331" s="105"/>
      <c r="T331" s="105"/>
    </row>
    <row r="332" spans="18:20" ht="18">
      <c r="R332" s="105"/>
      <c r="S332" s="105"/>
      <c r="T332" s="105"/>
    </row>
    <row r="333" spans="18:20" ht="18">
      <c r="R333" s="105"/>
      <c r="S333" s="105"/>
      <c r="T333" s="105"/>
    </row>
    <row r="334" spans="18:20" ht="18">
      <c r="R334" s="105"/>
      <c r="S334" s="105"/>
      <c r="T334" s="105"/>
    </row>
    <row r="335" spans="18:20" ht="18">
      <c r="R335" s="105"/>
      <c r="S335" s="105"/>
      <c r="T335" s="105"/>
    </row>
    <row r="336" spans="18:20" ht="18">
      <c r="R336" s="105"/>
      <c r="S336" s="105"/>
      <c r="T336" s="105"/>
    </row>
    <row r="337" spans="18:20" ht="18">
      <c r="R337" s="105"/>
      <c r="S337" s="105"/>
      <c r="T337" s="105"/>
    </row>
    <row r="338" spans="18:20" ht="18">
      <c r="R338" s="105"/>
      <c r="S338" s="105"/>
      <c r="T338" s="105"/>
    </row>
    <row r="339" spans="18:20" ht="18">
      <c r="R339" s="105"/>
      <c r="S339" s="105"/>
      <c r="T339" s="105"/>
    </row>
    <row r="340" spans="18:20" ht="18">
      <c r="R340" s="105"/>
      <c r="S340" s="105"/>
      <c r="T340" s="105"/>
    </row>
    <row r="341" spans="18:20" ht="18">
      <c r="R341" s="105"/>
      <c r="S341" s="105"/>
      <c r="T341" s="105"/>
    </row>
    <row r="342" spans="18:20" ht="18">
      <c r="R342" s="105"/>
      <c r="S342" s="105"/>
      <c r="T342" s="105"/>
    </row>
    <row r="343" spans="18:20" ht="18">
      <c r="R343" s="105"/>
      <c r="S343" s="105"/>
      <c r="T343" s="105"/>
    </row>
    <row r="344" spans="18:20" ht="18">
      <c r="R344" s="105"/>
      <c r="S344" s="105"/>
      <c r="T344" s="105"/>
    </row>
    <row r="345" spans="18:20" ht="18">
      <c r="R345" s="105"/>
      <c r="S345" s="105"/>
      <c r="T345" s="105"/>
    </row>
    <row r="346" spans="18:20" ht="18">
      <c r="R346" s="105"/>
      <c r="S346" s="105"/>
      <c r="T346" s="105"/>
    </row>
    <row r="347" spans="18:20" ht="18">
      <c r="R347" s="105"/>
      <c r="S347" s="105"/>
      <c r="T347" s="105"/>
    </row>
    <row r="348" spans="18:20" ht="18">
      <c r="R348" s="105"/>
      <c r="S348" s="105"/>
      <c r="T348" s="105"/>
    </row>
    <row r="349" spans="18:20" ht="18">
      <c r="R349" s="105"/>
      <c r="S349" s="105"/>
      <c r="T349" s="105"/>
    </row>
    <row r="350" spans="18:20" ht="18">
      <c r="R350" s="105"/>
      <c r="S350" s="105"/>
      <c r="T350" s="105"/>
    </row>
    <row r="351" spans="18:20" ht="18">
      <c r="R351" s="105"/>
      <c r="S351" s="105"/>
      <c r="T351" s="105"/>
    </row>
    <row r="352" spans="18:20" ht="18">
      <c r="R352" s="105"/>
      <c r="S352" s="105"/>
      <c r="T352" s="105"/>
    </row>
    <row r="353" spans="18:20" ht="18">
      <c r="R353" s="105"/>
      <c r="S353" s="105"/>
      <c r="T353" s="105"/>
    </row>
    <row r="354" spans="18:20" ht="18">
      <c r="R354" s="105"/>
      <c r="S354" s="105"/>
      <c r="T354" s="105"/>
    </row>
    <row r="355" spans="18:20" ht="18">
      <c r="R355" s="105"/>
      <c r="S355" s="105"/>
      <c r="T355" s="105"/>
    </row>
    <row r="356" spans="18:20" ht="18">
      <c r="R356" s="105"/>
      <c r="S356" s="105"/>
      <c r="T356" s="105"/>
    </row>
    <row r="357" spans="18:20" ht="18">
      <c r="R357" s="105"/>
      <c r="S357" s="105"/>
      <c r="T357" s="105"/>
    </row>
    <row r="358" spans="18:20" ht="18">
      <c r="R358" s="105"/>
      <c r="S358" s="105"/>
      <c r="T358" s="105"/>
    </row>
    <row r="359" spans="18:20" ht="18">
      <c r="R359" s="105"/>
      <c r="S359" s="105"/>
      <c r="T359" s="105"/>
    </row>
    <row r="360" spans="18:20" ht="18">
      <c r="R360" s="105"/>
      <c r="S360" s="105"/>
      <c r="T360" s="105"/>
    </row>
    <row r="361" spans="18:20" ht="18">
      <c r="R361" s="105"/>
      <c r="S361" s="105"/>
      <c r="T361" s="105"/>
    </row>
    <row r="362" spans="18:20" ht="18">
      <c r="R362" s="105"/>
      <c r="S362" s="105"/>
      <c r="T362" s="105"/>
    </row>
    <row r="363" spans="18:20" ht="18">
      <c r="R363" s="105"/>
      <c r="S363" s="105"/>
      <c r="T363" s="105"/>
    </row>
    <row r="364" spans="18:20" ht="18">
      <c r="R364" s="105"/>
      <c r="S364" s="105"/>
      <c r="T364" s="105"/>
    </row>
    <row r="365" spans="18:20" ht="18">
      <c r="R365" s="105"/>
      <c r="S365" s="105"/>
      <c r="T365" s="105"/>
    </row>
    <row r="366" spans="18:20" ht="18">
      <c r="R366" s="105"/>
      <c r="S366" s="105"/>
      <c r="T366" s="105"/>
    </row>
    <row r="367" spans="18:20" ht="18">
      <c r="R367" s="105"/>
      <c r="S367" s="105"/>
      <c r="T367" s="105"/>
    </row>
    <row r="368" spans="18:20" ht="18">
      <c r="R368" s="105"/>
      <c r="S368" s="105"/>
      <c r="T368" s="105"/>
    </row>
    <row r="369" spans="18:20" ht="18">
      <c r="R369" s="105"/>
      <c r="S369" s="105"/>
      <c r="T369" s="105"/>
    </row>
    <row r="370" spans="18:20" ht="18">
      <c r="R370" s="105"/>
      <c r="S370" s="105"/>
      <c r="T370" s="105"/>
    </row>
    <row r="371" spans="18:20" ht="18">
      <c r="R371" s="105"/>
      <c r="S371" s="105"/>
      <c r="T371" s="105"/>
    </row>
    <row r="372" spans="18:20" ht="18">
      <c r="R372" s="105"/>
      <c r="S372" s="105"/>
      <c r="T372" s="105"/>
    </row>
    <row r="373" spans="18:20" ht="18">
      <c r="R373" s="105"/>
      <c r="S373" s="105"/>
      <c r="T373" s="105"/>
    </row>
    <row r="374" spans="18:20" ht="18">
      <c r="R374" s="105"/>
      <c r="S374" s="105"/>
      <c r="T374" s="105"/>
    </row>
    <row r="375" spans="18:20" ht="18">
      <c r="R375" s="105"/>
      <c r="S375" s="105"/>
      <c r="T375" s="105"/>
    </row>
    <row r="376" spans="18:20" ht="18">
      <c r="R376" s="105"/>
      <c r="S376" s="105"/>
      <c r="T376" s="105"/>
    </row>
    <row r="377" spans="18:20" ht="18">
      <c r="R377" s="105"/>
      <c r="S377" s="105"/>
      <c r="T377" s="105"/>
    </row>
    <row r="378" spans="18:20" ht="18">
      <c r="R378" s="105"/>
      <c r="S378" s="105"/>
      <c r="T378" s="105"/>
    </row>
    <row r="379" spans="18:20" ht="18">
      <c r="R379" s="105"/>
      <c r="S379" s="105"/>
      <c r="T379" s="105"/>
    </row>
    <row r="380" spans="18:20" ht="18">
      <c r="R380" s="105"/>
      <c r="S380" s="105"/>
      <c r="T380" s="105"/>
    </row>
    <row r="381" spans="18:20" ht="18">
      <c r="R381" s="105"/>
      <c r="S381" s="105"/>
      <c r="T381" s="105"/>
    </row>
    <row r="382" spans="18:20" ht="18">
      <c r="R382" s="105"/>
      <c r="S382" s="105"/>
      <c r="T382" s="105"/>
    </row>
    <row r="383" spans="18:20" ht="18">
      <c r="R383" s="105"/>
      <c r="S383" s="105"/>
      <c r="T383" s="105"/>
    </row>
    <row r="384" spans="18:20" ht="18">
      <c r="R384" s="105"/>
      <c r="S384" s="105"/>
      <c r="T384" s="105"/>
    </row>
    <row r="385" spans="18:20" ht="18">
      <c r="R385" s="105"/>
      <c r="S385" s="105"/>
      <c r="T385" s="105"/>
    </row>
    <row r="386" spans="18:20" ht="18">
      <c r="R386" s="105"/>
      <c r="S386" s="105"/>
      <c r="T386" s="105"/>
    </row>
    <row r="387" spans="18:20" ht="18">
      <c r="R387" s="105"/>
      <c r="S387" s="105"/>
      <c r="T387" s="105"/>
    </row>
    <row r="388" spans="18:20" ht="18">
      <c r="R388" s="105"/>
      <c r="S388" s="105"/>
      <c r="T388" s="105"/>
    </row>
    <row r="389" spans="18:20" ht="18">
      <c r="R389" s="105"/>
      <c r="S389" s="105"/>
      <c r="T389" s="105"/>
    </row>
    <row r="390" spans="18:20" ht="18">
      <c r="R390" s="105"/>
      <c r="S390" s="105"/>
      <c r="T390" s="105"/>
    </row>
    <row r="391" spans="18:20" ht="18">
      <c r="R391" s="105"/>
      <c r="S391" s="105"/>
      <c r="T391" s="105"/>
    </row>
    <row r="392" spans="18:20" ht="18">
      <c r="R392" s="105"/>
      <c r="S392" s="105"/>
      <c r="T392" s="105"/>
    </row>
    <row r="393" spans="18:20" ht="18">
      <c r="R393" s="105"/>
      <c r="S393" s="105"/>
      <c r="T393" s="105"/>
    </row>
    <row r="394" spans="18:20" ht="18">
      <c r="R394" s="105"/>
      <c r="S394" s="105"/>
      <c r="T394" s="105"/>
    </row>
    <row r="395" spans="18:20" ht="18">
      <c r="R395" s="105"/>
      <c r="S395" s="105"/>
      <c r="T395" s="105"/>
    </row>
    <row r="396" spans="18:20" ht="18">
      <c r="R396" s="105"/>
      <c r="S396" s="105"/>
      <c r="T396" s="105"/>
    </row>
    <row r="397" spans="18:20" ht="18">
      <c r="R397" s="105"/>
      <c r="S397" s="105"/>
      <c r="T397" s="105"/>
    </row>
    <row r="398" spans="18:20" ht="18">
      <c r="R398" s="105"/>
      <c r="S398" s="105"/>
      <c r="T398" s="105"/>
    </row>
    <row r="399" spans="18:20" ht="18">
      <c r="R399" s="105"/>
      <c r="S399" s="105"/>
      <c r="T399" s="105"/>
    </row>
    <row r="400" spans="18:20" ht="18">
      <c r="R400" s="105"/>
      <c r="S400" s="105"/>
      <c r="T400" s="105"/>
    </row>
    <row r="401" spans="18:20" ht="18">
      <c r="R401" s="105"/>
      <c r="S401" s="105"/>
      <c r="T401" s="105"/>
    </row>
    <row r="402" spans="18:20" ht="18">
      <c r="R402" s="105"/>
      <c r="S402" s="105"/>
      <c r="T402" s="105"/>
    </row>
    <row r="403" spans="18:20" ht="18">
      <c r="R403" s="105"/>
      <c r="S403" s="105"/>
      <c r="T403" s="105"/>
    </row>
    <row r="404" spans="18:20" ht="18">
      <c r="R404" s="105"/>
      <c r="S404" s="105"/>
      <c r="T404" s="105"/>
    </row>
    <row r="405" spans="18:20" ht="18">
      <c r="R405" s="105"/>
      <c r="S405" s="105"/>
      <c r="T405" s="105"/>
    </row>
    <row r="406" spans="18:20" ht="18">
      <c r="R406" s="105"/>
      <c r="S406" s="105"/>
      <c r="T406" s="105"/>
    </row>
    <row r="407" spans="18:20" ht="18">
      <c r="R407" s="105"/>
      <c r="S407" s="105"/>
      <c r="T407" s="105"/>
    </row>
    <row r="408" spans="18:20" ht="18">
      <c r="R408" s="105"/>
      <c r="S408" s="105"/>
      <c r="T408" s="105"/>
    </row>
    <row r="409" spans="18:20" ht="18">
      <c r="R409" s="105"/>
      <c r="S409" s="105"/>
      <c r="T409" s="105"/>
    </row>
    <row r="410" spans="18:20" ht="18">
      <c r="R410" s="105"/>
      <c r="S410" s="105"/>
      <c r="T410" s="105"/>
    </row>
    <row r="411" spans="18:20" ht="18">
      <c r="R411" s="105"/>
      <c r="S411" s="105"/>
      <c r="T411" s="105"/>
    </row>
    <row r="412" spans="18:20" ht="18">
      <c r="R412" s="105"/>
      <c r="S412" s="105"/>
      <c r="T412" s="105"/>
    </row>
    <row r="413" spans="18:20" ht="18">
      <c r="R413" s="105"/>
      <c r="S413" s="105"/>
      <c r="T413" s="105"/>
    </row>
    <row r="414" spans="18:20" ht="18">
      <c r="R414" s="105"/>
      <c r="S414" s="105"/>
      <c r="T414" s="105"/>
    </row>
    <row r="415" spans="18:20" ht="18">
      <c r="R415" s="105"/>
      <c r="S415" s="105"/>
      <c r="T415" s="105"/>
    </row>
    <row r="416" spans="18:20" ht="18">
      <c r="R416" s="105"/>
      <c r="S416" s="105"/>
      <c r="T416" s="105"/>
    </row>
    <row r="417" spans="18:20" ht="18">
      <c r="R417" s="105"/>
      <c r="S417" s="105"/>
      <c r="T417" s="105"/>
    </row>
    <row r="418" spans="18:20" ht="18">
      <c r="R418" s="105"/>
      <c r="S418" s="105"/>
      <c r="T418" s="105"/>
    </row>
    <row r="419" spans="18:20" ht="18">
      <c r="R419" s="105"/>
      <c r="S419" s="105"/>
      <c r="T419" s="105"/>
    </row>
    <row r="420" spans="18:20" ht="18">
      <c r="R420" s="105"/>
      <c r="S420" s="105"/>
      <c r="T420" s="105"/>
    </row>
    <row r="421" spans="18:20" ht="18">
      <c r="R421" s="105"/>
      <c r="S421" s="105"/>
      <c r="T421" s="105"/>
    </row>
    <row r="422" spans="18:20" ht="18">
      <c r="R422" s="105"/>
      <c r="S422" s="105"/>
      <c r="T422" s="105"/>
    </row>
    <row r="423" spans="18:20" ht="18">
      <c r="R423" s="105"/>
      <c r="S423" s="105"/>
      <c r="T423" s="105"/>
    </row>
    <row r="424" spans="18:20" ht="18">
      <c r="R424" s="105"/>
      <c r="S424" s="105"/>
      <c r="T424" s="105"/>
    </row>
    <row r="425" spans="18:20" ht="18">
      <c r="R425" s="105"/>
      <c r="S425" s="105"/>
      <c r="T425" s="105"/>
    </row>
    <row r="426" spans="18:20" ht="18">
      <c r="R426" s="105"/>
      <c r="S426" s="105"/>
      <c r="T426" s="105"/>
    </row>
    <row r="427" spans="18:20" ht="18">
      <c r="R427" s="105"/>
      <c r="S427" s="105"/>
      <c r="T427" s="105"/>
    </row>
    <row r="428" spans="18:20" ht="18">
      <c r="R428" s="105"/>
      <c r="S428" s="105"/>
      <c r="T428" s="105"/>
    </row>
    <row r="429" spans="18:20" ht="18">
      <c r="R429" s="105"/>
      <c r="S429" s="105"/>
      <c r="T429" s="105"/>
    </row>
    <row r="430" spans="18:20" ht="18">
      <c r="R430" s="105"/>
      <c r="S430" s="105"/>
      <c r="T430" s="105"/>
    </row>
    <row r="431" spans="18:20" ht="18">
      <c r="R431" s="105"/>
      <c r="S431" s="105"/>
      <c r="T431" s="105"/>
    </row>
    <row r="432" spans="18:20" ht="18">
      <c r="R432" s="105"/>
      <c r="S432" s="105"/>
      <c r="T432" s="105"/>
    </row>
    <row r="433" spans="18:20" ht="18">
      <c r="R433" s="105"/>
      <c r="S433" s="105"/>
      <c r="T433" s="105"/>
    </row>
    <row r="434" spans="18:20" ht="18">
      <c r="R434" s="105"/>
      <c r="S434" s="105"/>
      <c r="T434" s="105"/>
    </row>
    <row r="435" spans="18:20" ht="18">
      <c r="R435" s="105"/>
      <c r="S435" s="105"/>
      <c r="T435" s="105"/>
    </row>
    <row r="436" spans="18:20" ht="18">
      <c r="R436" s="105"/>
      <c r="S436" s="105"/>
      <c r="T436" s="105"/>
    </row>
    <row r="437" spans="18:20" ht="18">
      <c r="R437" s="105"/>
      <c r="S437" s="105"/>
      <c r="T437" s="105"/>
    </row>
    <row r="438" spans="18:20" ht="18">
      <c r="R438" s="105"/>
      <c r="S438" s="105"/>
      <c r="T438" s="105"/>
    </row>
    <row r="439" spans="18:20" ht="18">
      <c r="R439" s="105"/>
      <c r="S439" s="105"/>
      <c r="T439" s="105"/>
    </row>
    <row r="440" spans="18:20" ht="18">
      <c r="R440" s="105"/>
      <c r="S440" s="105"/>
      <c r="T440" s="105"/>
    </row>
    <row r="441" spans="18:20" ht="18">
      <c r="R441" s="105"/>
      <c r="S441" s="105"/>
      <c r="T441" s="105"/>
    </row>
    <row r="442" spans="18:20" ht="18">
      <c r="R442" s="105"/>
      <c r="S442" s="105"/>
      <c r="T442" s="105"/>
    </row>
    <row r="443" spans="18:20" ht="18">
      <c r="R443" s="105"/>
      <c r="S443" s="105"/>
      <c r="T443" s="105"/>
    </row>
    <row r="444" spans="18:20" ht="18">
      <c r="R444" s="105"/>
      <c r="S444" s="105"/>
      <c r="T444" s="105"/>
    </row>
    <row r="445" spans="18:20" ht="18">
      <c r="R445" s="105"/>
      <c r="S445" s="105"/>
      <c r="T445" s="105"/>
    </row>
    <row r="446" spans="18:20" ht="18">
      <c r="R446" s="105"/>
      <c r="S446" s="105"/>
      <c r="T446" s="105"/>
    </row>
    <row r="447" spans="18:20" ht="18">
      <c r="R447" s="105"/>
      <c r="S447" s="105"/>
      <c r="T447" s="105"/>
    </row>
    <row r="448" spans="18:20" ht="18">
      <c r="R448" s="105"/>
      <c r="S448" s="105"/>
      <c r="T448" s="105"/>
    </row>
    <row r="449" spans="18:20" ht="18">
      <c r="R449" s="105"/>
      <c r="S449" s="105"/>
      <c r="T449" s="105"/>
    </row>
    <row r="450" spans="18:20" ht="18">
      <c r="R450" s="105"/>
      <c r="S450" s="105"/>
      <c r="T450" s="105"/>
    </row>
    <row r="451" spans="18:20" ht="18">
      <c r="R451" s="105"/>
      <c r="S451" s="105"/>
      <c r="T451" s="105"/>
    </row>
    <row r="452" spans="18:20" ht="18">
      <c r="R452" s="105"/>
      <c r="S452" s="105"/>
      <c r="T452" s="105"/>
    </row>
    <row r="453" spans="18:20" ht="18">
      <c r="R453" s="105"/>
      <c r="S453" s="105"/>
      <c r="T453" s="105"/>
    </row>
    <row r="454" spans="18:20" ht="18">
      <c r="R454" s="105"/>
      <c r="S454" s="105"/>
      <c r="T454" s="105"/>
    </row>
    <row r="455" spans="18:20" ht="18">
      <c r="R455" s="105"/>
      <c r="S455" s="105"/>
      <c r="T455" s="105"/>
    </row>
    <row r="456" spans="18:20" ht="18">
      <c r="R456" s="105"/>
      <c r="S456" s="105"/>
      <c r="T456" s="105"/>
    </row>
    <row r="457" spans="18:20" ht="18">
      <c r="R457" s="105"/>
      <c r="S457" s="105"/>
      <c r="T457" s="105"/>
    </row>
    <row r="458" spans="18:20" ht="18">
      <c r="R458" s="105"/>
      <c r="S458" s="105"/>
      <c r="T458" s="105"/>
    </row>
    <row r="459" spans="18:20" ht="18">
      <c r="R459" s="105"/>
      <c r="S459" s="105"/>
      <c r="T459" s="105"/>
    </row>
    <row r="460" spans="18:20" ht="18">
      <c r="R460" s="105"/>
      <c r="S460" s="105"/>
      <c r="T460" s="105"/>
    </row>
    <row r="461" spans="18:20" ht="18">
      <c r="R461" s="105"/>
      <c r="S461" s="105"/>
      <c r="T461" s="105"/>
    </row>
    <row r="462" spans="18:20" ht="18">
      <c r="R462" s="105"/>
      <c r="S462" s="105"/>
      <c r="T462" s="105"/>
    </row>
    <row r="463" spans="18:20" ht="18">
      <c r="R463" s="105"/>
      <c r="S463" s="105"/>
      <c r="T463" s="105"/>
    </row>
    <row r="464" spans="18:20" ht="18">
      <c r="R464" s="105"/>
      <c r="S464" s="105"/>
      <c r="T464" s="105"/>
    </row>
    <row r="465" spans="18:20" ht="18">
      <c r="R465" s="105"/>
      <c r="S465" s="105"/>
      <c r="T465" s="105"/>
    </row>
    <row r="466" spans="18:20" ht="18">
      <c r="R466" s="105"/>
      <c r="S466" s="105"/>
      <c r="T466" s="105"/>
    </row>
    <row r="467" spans="18:20" ht="18">
      <c r="R467" s="105"/>
      <c r="S467" s="105"/>
      <c r="T467" s="105"/>
    </row>
    <row r="468" spans="18:20" ht="18">
      <c r="R468" s="105"/>
      <c r="S468" s="105"/>
      <c r="T468" s="105"/>
    </row>
    <row r="469" spans="18:20" ht="18">
      <c r="R469" s="105"/>
      <c r="S469" s="105"/>
      <c r="T469" s="105"/>
    </row>
    <row r="470" spans="18:20" ht="18">
      <c r="R470" s="105"/>
      <c r="S470" s="105"/>
      <c r="T470" s="105"/>
    </row>
    <row r="471" spans="18:20" ht="18">
      <c r="R471" s="105"/>
      <c r="S471" s="105"/>
      <c r="T471" s="105"/>
    </row>
    <row r="472" spans="18:20" ht="18">
      <c r="R472" s="105"/>
      <c r="S472" s="105"/>
      <c r="T472" s="105"/>
    </row>
    <row r="473" spans="18:20" ht="18">
      <c r="R473" s="105"/>
      <c r="S473" s="105"/>
      <c r="T473" s="105"/>
    </row>
    <row r="474" spans="18:20" ht="18">
      <c r="R474" s="105"/>
      <c r="S474" s="105"/>
      <c r="T474" s="105"/>
    </row>
    <row r="475" spans="18:20" ht="18">
      <c r="R475" s="105"/>
      <c r="S475" s="105"/>
      <c r="T475" s="105"/>
    </row>
    <row r="476" spans="18:20" ht="18">
      <c r="R476" s="105"/>
      <c r="S476" s="105"/>
      <c r="T476" s="105"/>
    </row>
    <row r="477" spans="18:20" ht="18">
      <c r="R477" s="105"/>
      <c r="S477" s="105"/>
      <c r="T477" s="105"/>
    </row>
    <row r="478" spans="18:20" ht="18">
      <c r="R478" s="105"/>
      <c r="S478" s="105"/>
      <c r="T478" s="105"/>
    </row>
    <row r="479" spans="18:20" ht="18">
      <c r="R479" s="105"/>
      <c r="S479" s="105"/>
      <c r="T479" s="105"/>
    </row>
    <row r="480" spans="18:20" ht="18">
      <c r="R480" s="105"/>
      <c r="S480" s="105"/>
      <c r="T480" s="105"/>
    </row>
    <row r="481" spans="18:20" ht="18">
      <c r="R481" s="105"/>
      <c r="S481" s="105"/>
      <c r="T481" s="105"/>
    </row>
    <row r="482" spans="18:20" ht="18">
      <c r="R482" s="105"/>
      <c r="S482" s="105"/>
      <c r="T482" s="105"/>
    </row>
    <row r="483" spans="18:20" ht="18">
      <c r="R483" s="105"/>
      <c r="S483" s="105"/>
      <c r="T483" s="105"/>
    </row>
    <row r="484" spans="18:20" ht="18">
      <c r="R484" s="105"/>
      <c r="S484" s="105"/>
      <c r="T484" s="105"/>
    </row>
    <row r="485" spans="18:20" ht="18">
      <c r="R485" s="105"/>
      <c r="S485" s="105"/>
      <c r="T485" s="105"/>
    </row>
    <row r="486" spans="18:20" ht="18">
      <c r="R486" s="105"/>
      <c r="S486" s="105"/>
      <c r="T486" s="105"/>
    </row>
    <row r="487" spans="18:20" ht="18">
      <c r="R487" s="105"/>
      <c r="S487" s="105"/>
      <c r="T487" s="105"/>
    </row>
    <row r="488" spans="18:20" ht="18">
      <c r="R488" s="105"/>
      <c r="S488" s="105"/>
      <c r="T488" s="105"/>
    </row>
    <row r="489" spans="18:20" ht="18">
      <c r="R489" s="105"/>
      <c r="S489" s="105"/>
      <c r="T489" s="105"/>
    </row>
    <row r="490" spans="18:20" ht="18">
      <c r="R490" s="105"/>
      <c r="S490" s="105"/>
      <c r="T490" s="105"/>
    </row>
    <row r="491" spans="18:20" ht="18">
      <c r="R491" s="105"/>
      <c r="S491" s="105"/>
      <c r="T491" s="105"/>
    </row>
    <row r="492" spans="18:20" ht="18">
      <c r="R492" s="105"/>
      <c r="S492" s="105"/>
      <c r="T492" s="105"/>
    </row>
    <row r="493" spans="18:20" ht="18">
      <c r="R493" s="105"/>
      <c r="S493" s="105"/>
      <c r="T493" s="105"/>
    </row>
    <row r="494" spans="18:20" ht="18">
      <c r="R494" s="105"/>
      <c r="S494" s="105"/>
      <c r="T494" s="105"/>
    </row>
    <row r="495" spans="18:20" ht="18">
      <c r="R495" s="105"/>
      <c r="S495" s="105"/>
      <c r="T495" s="105"/>
    </row>
    <row r="496" spans="18:20" ht="18">
      <c r="R496" s="105"/>
      <c r="S496" s="105"/>
      <c r="T496" s="105"/>
    </row>
    <row r="497" spans="18:20" ht="18">
      <c r="R497" s="105"/>
      <c r="S497" s="105"/>
      <c r="T497" s="105"/>
    </row>
    <row r="498" spans="18:20" ht="18">
      <c r="R498" s="105"/>
      <c r="S498" s="105"/>
      <c r="T498" s="105"/>
    </row>
    <row r="499" spans="18:20" ht="18">
      <c r="R499" s="105"/>
      <c r="S499" s="105"/>
      <c r="T499" s="105"/>
    </row>
    <row r="500" spans="18:20" ht="18">
      <c r="R500" s="105"/>
      <c r="S500" s="105"/>
      <c r="T500" s="105"/>
    </row>
    <row r="501" spans="18:20" ht="18">
      <c r="R501" s="105"/>
      <c r="S501" s="105"/>
      <c r="T501" s="105"/>
    </row>
    <row r="502" spans="18:20" ht="18">
      <c r="R502" s="105"/>
      <c r="S502" s="105"/>
      <c r="T502" s="105"/>
    </row>
    <row r="503" spans="18:20" ht="18">
      <c r="R503" s="105"/>
      <c r="S503" s="105"/>
      <c r="T503" s="105"/>
    </row>
    <row r="504" spans="18:20" ht="18">
      <c r="R504" s="105"/>
      <c r="S504" s="105"/>
      <c r="T504" s="105"/>
    </row>
    <row r="505" spans="18:20" ht="18">
      <c r="R505" s="105"/>
      <c r="S505" s="105"/>
      <c r="T505" s="105"/>
    </row>
    <row r="506" spans="18:20" ht="18">
      <c r="R506" s="105"/>
      <c r="S506" s="105"/>
      <c r="T506" s="105"/>
    </row>
    <row r="507" spans="18:20" ht="18">
      <c r="R507" s="105"/>
      <c r="S507" s="105"/>
      <c r="T507" s="105"/>
    </row>
    <row r="508" spans="18:20" ht="18">
      <c r="R508" s="105"/>
      <c r="S508" s="105"/>
      <c r="T508" s="105"/>
    </row>
    <row r="509" spans="18:20" ht="18">
      <c r="R509" s="105"/>
      <c r="S509" s="105"/>
      <c r="T509" s="105"/>
    </row>
    <row r="510" spans="18:20" ht="18">
      <c r="R510" s="105"/>
      <c r="S510" s="105"/>
      <c r="T510" s="105"/>
    </row>
    <row r="511" spans="18:20" ht="18">
      <c r="R511" s="105"/>
      <c r="S511" s="105"/>
      <c r="T511" s="105"/>
    </row>
    <row r="512" spans="18:20" ht="18">
      <c r="R512" s="105"/>
      <c r="S512" s="105"/>
      <c r="T512" s="105"/>
    </row>
    <row r="513" spans="18:20" ht="18">
      <c r="R513" s="105"/>
      <c r="S513" s="105"/>
      <c r="T513" s="105"/>
    </row>
    <row r="514" spans="18:20" ht="18">
      <c r="R514" s="105"/>
      <c r="S514" s="105"/>
      <c r="T514" s="105"/>
    </row>
    <row r="515" spans="18:20" ht="18">
      <c r="R515" s="105"/>
      <c r="S515" s="105"/>
      <c r="T515" s="105"/>
    </row>
    <row r="516" spans="18:20" ht="18">
      <c r="R516" s="105"/>
      <c r="S516" s="105"/>
      <c r="T516" s="105"/>
    </row>
    <row r="517" spans="18:20" ht="18">
      <c r="R517" s="105"/>
      <c r="S517" s="105"/>
      <c r="T517" s="105"/>
    </row>
    <row r="518" spans="18:20" ht="18">
      <c r="R518" s="105"/>
      <c r="S518" s="105"/>
      <c r="T518" s="105"/>
    </row>
    <row r="519" spans="18:20" ht="18">
      <c r="R519" s="105"/>
      <c r="S519" s="105"/>
      <c r="T519" s="105"/>
    </row>
    <row r="520" spans="18:20" ht="18">
      <c r="R520" s="105"/>
      <c r="S520" s="105"/>
      <c r="T520" s="105"/>
    </row>
    <row r="521" spans="18:20" ht="18">
      <c r="R521" s="105"/>
      <c r="S521" s="105"/>
      <c r="T521" s="105"/>
    </row>
    <row r="522" spans="18:20" ht="18">
      <c r="R522" s="105"/>
      <c r="S522" s="105"/>
      <c r="T522" s="105"/>
    </row>
    <row r="523" spans="18:20" ht="18">
      <c r="R523" s="105"/>
      <c r="S523" s="105"/>
      <c r="T523" s="105"/>
    </row>
    <row r="524" spans="18:20" ht="18">
      <c r="R524" s="105"/>
      <c r="S524" s="105"/>
      <c r="T524" s="105"/>
    </row>
    <row r="525" spans="18:20" ht="18">
      <c r="R525" s="105"/>
      <c r="S525" s="105"/>
      <c r="T525" s="105"/>
    </row>
    <row r="526" spans="18:20" ht="18">
      <c r="R526" s="105"/>
      <c r="S526" s="105"/>
      <c r="T526" s="105"/>
    </row>
    <row r="527" spans="18:20" ht="18">
      <c r="R527" s="105"/>
      <c r="S527" s="105"/>
      <c r="T527" s="105"/>
    </row>
    <row r="528" spans="18:20" ht="18">
      <c r="R528" s="105"/>
      <c r="S528" s="105"/>
      <c r="T528" s="105"/>
    </row>
    <row r="529" spans="18:20" ht="18">
      <c r="R529" s="105"/>
      <c r="S529" s="105"/>
      <c r="T529" s="105"/>
    </row>
    <row r="530" spans="18:20" ht="18">
      <c r="R530" s="105"/>
      <c r="S530" s="105"/>
      <c r="T530" s="105"/>
    </row>
    <row r="531" spans="18:20" ht="18">
      <c r="R531" s="105"/>
      <c r="S531" s="105"/>
      <c r="T531" s="105"/>
    </row>
    <row r="532" spans="18:20" ht="18">
      <c r="R532" s="105"/>
      <c r="S532" s="105"/>
      <c r="T532" s="105"/>
    </row>
    <row r="533" spans="18:20" ht="18">
      <c r="R533" s="105"/>
      <c r="S533" s="105"/>
      <c r="T533" s="105"/>
    </row>
    <row r="534" spans="18:20" ht="18">
      <c r="R534" s="105"/>
      <c r="S534" s="105"/>
      <c r="T534" s="105"/>
    </row>
    <row r="535" spans="18:20" ht="18">
      <c r="R535" s="105"/>
      <c r="S535" s="105"/>
      <c r="T535" s="105"/>
    </row>
    <row r="536" spans="18:20" ht="18">
      <c r="R536" s="105"/>
      <c r="S536" s="105"/>
      <c r="T536" s="105"/>
    </row>
    <row r="537" spans="18:20" ht="18">
      <c r="R537" s="105"/>
      <c r="S537" s="105"/>
      <c r="T537" s="105"/>
    </row>
    <row r="538" spans="18:20" ht="18">
      <c r="R538" s="105"/>
      <c r="S538" s="105"/>
      <c r="T538" s="105"/>
    </row>
    <row r="539" spans="18:20" ht="18">
      <c r="R539" s="105"/>
      <c r="S539" s="105"/>
      <c r="T539" s="105"/>
    </row>
    <row r="540" spans="18:20" ht="18">
      <c r="R540" s="105"/>
      <c r="S540" s="105"/>
      <c r="T540" s="105"/>
    </row>
    <row r="541" spans="18:20" ht="18">
      <c r="R541" s="105"/>
      <c r="S541" s="105"/>
      <c r="T541" s="105"/>
    </row>
    <row r="542" spans="18:20" ht="18">
      <c r="R542" s="105"/>
      <c r="S542" s="105"/>
      <c r="T542" s="105"/>
    </row>
    <row r="543" spans="18:20" ht="18">
      <c r="R543" s="105"/>
      <c r="S543" s="105"/>
      <c r="T543" s="105"/>
    </row>
    <row r="544" spans="18:20" ht="18">
      <c r="R544" s="105"/>
      <c r="S544" s="105"/>
      <c r="T544" s="105"/>
    </row>
    <row r="545" spans="18:20" ht="18">
      <c r="R545" s="105"/>
      <c r="S545" s="105"/>
      <c r="T545" s="105"/>
    </row>
    <row r="546" spans="18:20" ht="18">
      <c r="R546" s="105"/>
      <c r="S546" s="105"/>
      <c r="T546" s="105"/>
    </row>
    <row r="547" spans="18:20" ht="18">
      <c r="R547" s="105"/>
      <c r="S547" s="105"/>
      <c r="T547" s="105"/>
    </row>
    <row r="548" spans="18:20" ht="18">
      <c r="R548" s="105"/>
      <c r="S548" s="105"/>
      <c r="T548" s="105"/>
    </row>
    <row r="549" spans="18:20" ht="18">
      <c r="R549" s="105"/>
      <c r="S549" s="105"/>
      <c r="T549" s="105"/>
    </row>
    <row r="550" spans="18:20" ht="18">
      <c r="R550" s="105"/>
      <c r="S550" s="105"/>
      <c r="T550" s="105"/>
    </row>
    <row r="551" spans="18:20" ht="18">
      <c r="R551" s="105"/>
      <c r="S551" s="105"/>
      <c r="T551" s="105"/>
    </row>
    <row r="552" spans="18:20" ht="18">
      <c r="R552" s="105"/>
      <c r="S552" s="105"/>
      <c r="T552" s="105"/>
    </row>
    <row r="553" spans="18:20" ht="18">
      <c r="R553" s="105"/>
      <c r="S553" s="105"/>
      <c r="T553" s="105"/>
    </row>
    <row r="554" spans="18:20" ht="18">
      <c r="R554" s="105"/>
      <c r="S554" s="105"/>
      <c r="T554" s="105"/>
    </row>
    <row r="555" spans="18:20" ht="18">
      <c r="R555" s="105"/>
      <c r="S555" s="105"/>
      <c r="T555" s="105"/>
    </row>
    <row r="556" spans="18:20" ht="18">
      <c r="R556" s="105"/>
      <c r="S556" s="105"/>
      <c r="T556" s="105"/>
    </row>
    <row r="557" spans="18:20" ht="18">
      <c r="R557" s="105"/>
      <c r="S557" s="105"/>
      <c r="T557" s="105"/>
    </row>
    <row r="558" spans="18:20" ht="18">
      <c r="R558" s="105"/>
      <c r="S558" s="105"/>
      <c r="T558" s="105"/>
    </row>
    <row r="559" spans="18:20" ht="18">
      <c r="R559" s="105"/>
      <c r="S559" s="105"/>
      <c r="T559" s="105"/>
    </row>
    <row r="560" spans="18:20" ht="18">
      <c r="R560" s="105"/>
      <c r="S560" s="105"/>
      <c r="T560" s="105"/>
    </row>
    <row r="561" spans="18:20" ht="18">
      <c r="R561" s="105"/>
      <c r="S561" s="105"/>
      <c r="T561" s="105"/>
    </row>
    <row r="562" spans="18:20" ht="18">
      <c r="R562" s="105"/>
      <c r="S562" s="105"/>
      <c r="T562" s="105"/>
    </row>
    <row r="563" spans="18:20" ht="18">
      <c r="R563" s="105"/>
      <c r="S563" s="105"/>
      <c r="T563" s="105"/>
    </row>
    <row r="564" spans="18:20" ht="18">
      <c r="R564" s="105"/>
      <c r="S564" s="105"/>
      <c r="T564" s="105"/>
    </row>
    <row r="565" spans="18:20" ht="18">
      <c r="R565" s="105"/>
      <c r="S565" s="105"/>
      <c r="T565" s="105"/>
    </row>
    <row r="566" spans="18:20" ht="18">
      <c r="R566" s="105"/>
      <c r="S566" s="105"/>
      <c r="T566" s="105"/>
    </row>
    <row r="567" spans="18:20" ht="18">
      <c r="R567" s="105"/>
      <c r="S567" s="105"/>
      <c r="T567" s="105"/>
    </row>
    <row r="568" spans="18:20" ht="18">
      <c r="R568" s="105"/>
      <c r="S568" s="105"/>
      <c r="T568" s="105"/>
    </row>
    <row r="569" spans="18:20" ht="18">
      <c r="R569" s="105"/>
      <c r="S569" s="105"/>
      <c r="T569" s="105"/>
    </row>
    <row r="570" spans="18:20" ht="18">
      <c r="R570" s="105"/>
      <c r="S570" s="105"/>
      <c r="T570" s="105"/>
    </row>
    <row r="571" spans="18:20" ht="18">
      <c r="R571" s="105"/>
      <c r="S571" s="105"/>
      <c r="T571" s="105"/>
    </row>
    <row r="572" spans="18:20" ht="18">
      <c r="R572" s="105"/>
      <c r="S572" s="105"/>
      <c r="T572" s="105"/>
    </row>
    <row r="573" spans="18:20" ht="18">
      <c r="R573" s="105"/>
      <c r="S573" s="105"/>
      <c r="T573" s="105"/>
    </row>
    <row r="574" spans="18:20" ht="18">
      <c r="R574" s="105"/>
      <c r="S574" s="105"/>
      <c r="T574" s="105"/>
    </row>
    <row r="575" spans="18:20" ht="18">
      <c r="R575" s="105"/>
      <c r="S575" s="105"/>
      <c r="T575" s="105"/>
    </row>
    <row r="576" spans="18:20" ht="18">
      <c r="R576" s="105"/>
      <c r="S576" s="105"/>
      <c r="T576" s="105"/>
    </row>
    <row r="577" spans="18:20" ht="18">
      <c r="R577" s="105"/>
      <c r="S577" s="105"/>
      <c r="T577" s="105"/>
    </row>
    <row r="578" spans="18:20" ht="18">
      <c r="R578" s="105"/>
      <c r="S578" s="105"/>
      <c r="T578" s="105"/>
    </row>
    <row r="579" spans="18:20" ht="18">
      <c r="R579" s="105"/>
      <c r="S579" s="105"/>
      <c r="T579" s="105"/>
    </row>
    <row r="580" spans="18:20" ht="18">
      <c r="R580" s="105"/>
      <c r="S580" s="105"/>
      <c r="T580" s="105"/>
    </row>
    <row r="581" spans="18:20" ht="18">
      <c r="R581" s="105"/>
      <c r="S581" s="105"/>
      <c r="T581" s="105"/>
    </row>
    <row r="582" spans="18:20" ht="18">
      <c r="R582" s="105"/>
      <c r="S582" s="105"/>
      <c r="T582" s="105"/>
    </row>
    <row r="583" spans="18:20" ht="18">
      <c r="R583" s="105"/>
      <c r="S583" s="105"/>
      <c r="T583" s="105"/>
    </row>
    <row r="584" spans="18:20" ht="18">
      <c r="R584" s="105"/>
      <c r="S584" s="105"/>
      <c r="T584" s="105"/>
    </row>
    <row r="585" spans="18:20" ht="18">
      <c r="R585" s="105"/>
      <c r="S585" s="105"/>
      <c r="T585" s="105"/>
    </row>
    <row r="586" spans="18:20" ht="18">
      <c r="R586" s="105"/>
      <c r="S586" s="105"/>
      <c r="T586" s="105"/>
    </row>
    <row r="587" spans="18:20" ht="18">
      <c r="R587" s="105"/>
      <c r="S587" s="105"/>
      <c r="T587" s="105"/>
    </row>
    <row r="588" spans="18:20" ht="18">
      <c r="R588" s="105"/>
      <c r="S588" s="105"/>
      <c r="T588" s="105"/>
    </row>
    <row r="589" spans="18:20" ht="18">
      <c r="R589" s="105"/>
      <c r="S589" s="105"/>
      <c r="T589" s="105"/>
    </row>
    <row r="590" spans="18:20" ht="18">
      <c r="R590" s="105"/>
      <c r="S590" s="105"/>
      <c r="T590" s="105"/>
    </row>
    <row r="591" spans="18:20" ht="18">
      <c r="R591" s="105"/>
      <c r="S591" s="105"/>
      <c r="T591" s="105"/>
    </row>
    <row r="592" spans="18:20" ht="18">
      <c r="R592" s="105"/>
      <c r="S592" s="105"/>
      <c r="T592" s="105"/>
    </row>
    <row r="593" spans="18:20" ht="18">
      <c r="R593" s="105"/>
      <c r="S593" s="105"/>
      <c r="T593" s="105"/>
    </row>
    <row r="594" spans="18:20" ht="18">
      <c r="R594" s="105"/>
      <c r="S594" s="105"/>
      <c r="T594" s="105"/>
    </row>
    <row r="595" spans="18:20" ht="18">
      <c r="R595" s="105"/>
      <c r="S595" s="105"/>
      <c r="T595" s="105"/>
    </row>
    <row r="596" spans="18:20" ht="18">
      <c r="R596" s="105"/>
      <c r="S596" s="105"/>
      <c r="T596" s="105"/>
    </row>
    <row r="597" spans="18:20" ht="18">
      <c r="R597" s="105"/>
      <c r="S597" s="105"/>
      <c r="T597" s="105"/>
    </row>
    <row r="598" spans="18:20" ht="18">
      <c r="R598" s="105"/>
      <c r="S598" s="105"/>
      <c r="T598" s="105"/>
    </row>
    <row r="599" spans="18:20" ht="18">
      <c r="R599" s="105"/>
      <c r="S599" s="105"/>
      <c r="T599" s="105"/>
    </row>
    <row r="600" spans="18:20" ht="18">
      <c r="R600" s="105"/>
      <c r="S600" s="105"/>
      <c r="T600" s="105"/>
    </row>
    <row r="601" spans="18:20" ht="18">
      <c r="R601" s="105"/>
      <c r="S601" s="105"/>
      <c r="T601" s="105"/>
    </row>
    <row r="602" spans="18:20" ht="18">
      <c r="R602" s="105"/>
      <c r="S602" s="105"/>
      <c r="T602" s="105"/>
    </row>
    <row r="603" spans="18:20" ht="18">
      <c r="R603" s="105"/>
      <c r="S603" s="105"/>
      <c r="T603" s="105"/>
    </row>
    <row r="604" spans="18:20" ht="18">
      <c r="R604" s="105"/>
      <c r="S604" s="105"/>
      <c r="T604" s="105"/>
    </row>
    <row r="605" spans="18:20" ht="18">
      <c r="R605" s="105"/>
      <c r="S605" s="105"/>
      <c r="T605" s="105"/>
    </row>
    <row r="606" spans="18:20" ht="18">
      <c r="R606" s="105"/>
      <c r="S606" s="105"/>
      <c r="T606" s="105"/>
    </row>
    <row r="607" spans="18:20" ht="18">
      <c r="R607" s="105"/>
      <c r="S607" s="105"/>
      <c r="T607" s="105"/>
    </row>
    <row r="608" spans="18:20" ht="18">
      <c r="R608" s="105"/>
      <c r="S608" s="105"/>
      <c r="T608" s="105"/>
    </row>
    <row r="609" spans="18:20" ht="18">
      <c r="R609" s="105"/>
      <c r="S609" s="105"/>
      <c r="T609" s="105"/>
    </row>
    <row r="610" spans="18:20" ht="18">
      <c r="R610" s="105"/>
      <c r="S610" s="105"/>
      <c r="T610" s="105"/>
    </row>
    <row r="611" spans="18:20" ht="18">
      <c r="R611" s="105"/>
      <c r="S611" s="105"/>
      <c r="T611" s="105"/>
    </row>
    <row r="612" spans="18:20" ht="18">
      <c r="R612" s="105"/>
      <c r="S612" s="105"/>
      <c r="T612" s="105"/>
    </row>
    <row r="613" spans="18:20" ht="18">
      <c r="R613" s="105"/>
      <c r="S613" s="105"/>
      <c r="T613" s="105"/>
    </row>
    <row r="614" spans="18:20" ht="18">
      <c r="R614" s="105"/>
      <c r="S614" s="105"/>
      <c r="T614" s="105"/>
    </row>
    <row r="615" spans="18:20" ht="18">
      <c r="R615" s="105"/>
      <c r="S615" s="105"/>
      <c r="T615" s="105"/>
    </row>
    <row r="616" spans="18:20" ht="18">
      <c r="R616" s="105"/>
      <c r="S616" s="105"/>
      <c r="T616" s="105"/>
    </row>
    <row r="617" spans="18:20" ht="18">
      <c r="R617" s="105"/>
      <c r="S617" s="105"/>
      <c r="T617" s="105"/>
    </row>
    <row r="618" spans="18:20" ht="18">
      <c r="R618" s="105"/>
      <c r="S618" s="105"/>
      <c r="T618" s="105"/>
    </row>
    <row r="619" spans="18:20" ht="18">
      <c r="R619" s="105"/>
      <c r="S619" s="105"/>
      <c r="T619" s="105"/>
    </row>
    <row r="620" spans="18:20" ht="18">
      <c r="R620" s="105"/>
      <c r="S620" s="105"/>
      <c r="T620" s="105"/>
    </row>
    <row r="621" spans="18:20" ht="18">
      <c r="R621" s="105"/>
      <c r="S621" s="105"/>
      <c r="T621" s="105"/>
    </row>
    <row r="622" spans="18:20" ht="18">
      <c r="R622" s="105"/>
      <c r="S622" s="105"/>
      <c r="T622" s="105"/>
    </row>
    <row r="623" spans="18:20" ht="18">
      <c r="R623" s="105"/>
      <c r="S623" s="105"/>
      <c r="T623" s="105"/>
    </row>
    <row r="624" spans="18:20" ht="18">
      <c r="R624" s="105"/>
      <c r="S624" s="105"/>
      <c r="T624" s="105"/>
    </row>
    <row r="625" spans="18:20" ht="18">
      <c r="R625" s="105"/>
      <c r="S625" s="105"/>
      <c r="T625" s="105"/>
    </row>
    <row r="626" spans="18:20" ht="18">
      <c r="R626" s="105"/>
      <c r="S626" s="105"/>
      <c r="T626" s="105"/>
    </row>
    <row r="627" spans="18:20" ht="18">
      <c r="R627" s="105"/>
      <c r="S627" s="105"/>
      <c r="T627" s="105"/>
    </row>
    <row r="628" spans="18:20" ht="18">
      <c r="R628" s="105"/>
      <c r="S628" s="105"/>
      <c r="T628" s="105"/>
    </row>
    <row r="629" spans="18:20" ht="18">
      <c r="R629" s="105"/>
      <c r="S629" s="105"/>
      <c r="T629" s="105"/>
    </row>
    <row r="630" spans="18:20" ht="18">
      <c r="R630" s="105"/>
      <c r="S630" s="105"/>
      <c r="T630" s="105"/>
    </row>
    <row r="631" spans="18:20" ht="18">
      <c r="R631" s="105"/>
      <c r="S631" s="105"/>
      <c r="T631" s="105"/>
    </row>
    <row r="632" spans="18:20" ht="18">
      <c r="R632" s="105"/>
      <c r="S632" s="105"/>
      <c r="T632" s="105"/>
    </row>
    <row r="633" spans="18:20" ht="18">
      <c r="R633" s="105"/>
      <c r="S633" s="105"/>
      <c r="T633" s="105"/>
    </row>
    <row r="634" spans="18:20" ht="18">
      <c r="R634" s="105"/>
      <c r="S634" s="105"/>
      <c r="T634" s="105"/>
    </row>
    <row r="635" spans="18:20" ht="18">
      <c r="R635" s="105"/>
      <c r="S635" s="105"/>
      <c r="T635" s="105"/>
    </row>
    <row r="636" spans="18:20" ht="18">
      <c r="R636" s="105"/>
      <c r="S636" s="105"/>
      <c r="T636" s="105"/>
    </row>
    <row r="637" spans="18:20" ht="18">
      <c r="R637" s="105"/>
      <c r="S637" s="105"/>
      <c r="T637" s="105"/>
    </row>
    <row r="638" spans="18:20" ht="18">
      <c r="R638" s="105"/>
      <c r="S638" s="105"/>
      <c r="T638" s="105"/>
    </row>
    <row r="639" spans="18:20" ht="18">
      <c r="R639" s="105"/>
      <c r="S639" s="105"/>
      <c r="T639" s="105"/>
    </row>
    <row r="640" spans="18:20" ht="18">
      <c r="R640" s="105"/>
      <c r="S640" s="105"/>
      <c r="T640" s="105"/>
    </row>
    <row r="641" spans="18:20" ht="18">
      <c r="R641" s="105"/>
      <c r="S641" s="105"/>
      <c r="T641" s="105"/>
    </row>
    <row r="642" spans="18:20" ht="18">
      <c r="R642" s="105"/>
      <c r="S642" s="105"/>
      <c r="T642" s="105"/>
    </row>
    <row r="643" spans="18:20" ht="18">
      <c r="R643" s="105"/>
      <c r="S643" s="105"/>
      <c r="T643" s="105"/>
    </row>
    <row r="644" spans="18:20" ht="18">
      <c r="R644" s="105"/>
      <c r="S644" s="105"/>
      <c r="T644" s="105"/>
    </row>
    <row r="645" spans="18:20" ht="18">
      <c r="R645" s="105"/>
      <c r="S645" s="105"/>
      <c r="T645" s="105"/>
    </row>
    <row r="646" spans="18:20" ht="18">
      <c r="R646" s="105"/>
      <c r="S646" s="105"/>
      <c r="T646" s="105"/>
    </row>
    <row r="647" spans="18:20" ht="18">
      <c r="R647" s="105"/>
      <c r="S647" s="105"/>
      <c r="T647" s="105"/>
    </row>
    <row r="648" spans="18:20" ht="18">
      <c r="R648" s="105"/>
      <c r="S648" s="105"/>
      <c r="T648" s="105"/>
    </row>
    <row r="649" spans="18:20" ht="18">
      <c r="R649" s="105"/>
      <c r="S649" s="105"/>
      <c r="T649" s="105"/>
    </row>
    <row r="650" spans="18:20" ht="18">
      <c r="R650" s="105"/>
      <c r="S650" s="105"/>
      <c r="T650" s="105"/>
    </row>
    <row r="651" spans="18:20" ht="18">
      <c r="R651" s="105"/>
      <c r="S651" s="105"/>
      <c r="T651" s="105"/>
    </row>
    <row r="652" spans="18:20" ht="18">
      <c r="R652" s="105"/>
      <c r="S652" s="105"/>
      <c r="T652" s="105"/>
    </row>
    <row r="653" spans="18:20" ht="18">
      <c r="R653" s="105"/>
      <c r="S653" s="105"/>
      <c r="T653" s="105"/>
    </row>
    <row r="654" spans="18:20" ht="18">
      <c r="R654" s="105"/>
      <c r="S654" s="105"/>
      <c r="T654" s="105"/>
    </row>
    <row r="655" spans="18:20" ht="18">
      <c r="R655" s="105"/>
      <c r="S655" s="105"/>
      <c r="T655" s="105"/>
    </row>
    <row r="656" spans="18:20" ht="18">
      <c r="R656" s="105"/>
      <c r="S656" s="105"/>
      <c r="T656" s="105"/>
    </row>
    <row r="657" spans="18:20" ht="18">
      <c r="R657" s="105"/>
      <c r="S657" s="105"/>
      <c r="T657" s="105"/>
    </row>
    <row r="658" spans="18:20" ht="18">
      <c r="R658" s="105"/>
      <c r="S658" s="105"/>
      <c r="T658" s="105"/>
    </row>
    <row r="659" spans="18:20" ht="18">
      <c r="R659" s="105"/>
      <c r="S659" s="105"/>
      <c r="T659" s="105"/>
    </row>
    <row r="660" spans="18:20" ht="18">
      <c r="R660" s="105"/>
      <c r="S660" s="105"/>
      <c r="T660" s="105"/>
    </row>
    <row r="661" spans="18:20" ht="18">
      <c r="R661" s="105"/>
      <c r="S661" s="105"/>
      <c r="T661" s="105"/>
    </row>
    <row r="662" spans="18:20" ht="18">
      <c r="R662" s="105"/>
      <c r="S662" s="105"/>
      <c r="T662" s="105"/>
    </row>
    <row r="663" spans="18:20" ht="18">
      <c r="R663" s="105"/>
      <c r="S663" s="105"/>
      <c r="T663" s="105"/>
    </row>
    <row r="664" spans="18:20" ht="18">
      <c r="R664" s="105"/>
      <c r="S664" s="105"/>
      <c r="T664" s="105"/>
    </row>
    <row r="665" spans="18:20" ht="18">
      <c r="R665" s="105"/>
      <c r="S665" s="105"/>
      <c r="T665" s="105"/>
    </row>
    <row r="666" spans="18:20" ht="18">
      <c r="R666" s="105"/>
      <c r="S666" s="105"/>
      <c r="T666" s="105"/>
    </row>
    <row r="667" spans="18:20" ht="18">
      <c r="R667" s="105"/>
      <c r="S667" s="105"/>
      <c r="T667" s="105"/>
    </row>
    <row r="668" spans="18:20" ht="18">
      <c r="R668" s="105"/>
      <c r="S668" s="105"/>
      <c r="T668" s="105"/>
    </row>
    <row r="669" spans="18:20" ht="18">
      <c r="R669" s="105"/>
      <c r="S669" s="105"/>
      <c r="T669" s="105"/>
    </row>
    <row r="670" spans="18:20" ht="18">
      <c r="R670" s="105"/>
      <c r="S670" s="105"/>
      <c r="T670" s="105"/>
    </row>
    <row r="671" spans="18:20" ht="18">
      <c r="R671" s="105"/>
      <c r="S671" s="105"/>
      <c r="T671" s="105"/>
    </row>
    <row r="672" spans="18:20" ht="18">
      <c r="R672" s="105"/>
      <c r="S672" s="105"/>
      <c r="T672" s="105"/>
    </row>
    <row r="673" spans="18:20" ht="18">
      <c r="R673" s="105"/>
      <c r="S673" s="105"/>
      <c r="T673" s="105"/>
    </row>
    <row r="674" spans="18:20" ht="18">
      <c r="R674" s="105"/>
      <c r="S674" s="105"/>
      <c r="T674" s="105"/>
    </row>
    <row r="675" spans="18:20" ht="18">
      <c r="R675" s="105"/>
      <c r="S675" s="105"/>
      <c r="T675" s="105"/>
    </row>
    <row r="676" spans="18:20" ht="18">
      <c r="R676" s="105"/>
      <c r="S676" s="105"/>
      <c r="T676" s="105"/>
    </row>
    <row r="677" spans="18:20" ht="18">
      <c r="R677" s="105"/>
      <c r="S677" s="105"/>
      <c r="T677" s="105"/>
    </row>
    <row r="678" spans="18:20" ht="18">
      <c r="R678" s="105"/>
      <c r="S678" s="105"/>
      <c r="T678" s="105"/>
    </row>
    <row r="679" spans="18:20" ht="18">
      <c r="R679" s="105"/>
      <c r="S679" s="105"/>
      <c r="T679" s="105"/>
    </row>
    <row r="680" spans="18:20" ht="18">
      <c r="R680" s="105"/>
      <c r="S680" s="105"/>
      <c r="T680" s="105"/>
    </row>
    <row r="681" spans="18:20" ht="18">
      <c r="R681" s="105"/>
      <c r="S681" s="105"/>
      <c r="T681" s="105"/>
    </row>
    <row r="682" spans="18:20" ht="18">
      <c r="R682" s="105"/>
      <c r="S682" s="105"/>
      <c r="T682" s="105"/>
    </row>
    <row r="683" spans="18:20" ht="18">
      <c r="R683" s="105"/>
      <c r="S683" s="105"/>
      <c r="T683" s="105"/>
    </row>
    <row r="684" spans="18:20" ht="18">
      <c r="R684" s="105"/>
      <c r="S684" s="105"/>
      <c r="T684" s="105"/>
    </row>
    <row r="685" spans="18:20" ht="18">
      <c r="R685" s="105"/>
      <c r="S685" s="105"/>
      <c r="T685" s="105"/>
    </row>
    <row r="686" spans="18:20" ht="18">
      <c r="R686" s="105"/>
      <c r="S686" s="105"/>
      <c r="T686" s="105"/>
    </row>
    <row r="687" spans="18:20" ht="18">
      <c r="R687" s="105"/>
      <c r="S687" s="105"/>
      <c r="T687" s="105"/>
    </row>
    <row r="688" spans="18:20" ht="18">
      <c r="R688" s="105"/>
      <c r="S688" s="105"/>
      <c r="T688" s="105"/>
    </row>
    <row r="689" spans="18:20" ht="18">
      <c r="R689" s="105"/>
      <c r="S689" s="105"/>
      <c r="T689" s="105"/>
    </row>
    <row r="690" spans="18:20" ht="18">
      <c r="R690" s="105"/>
      <c r="S690" s="105"/>
      <c r="T690" s="105"/>
    </row>
    <row r="691" spans="18:20" ht="18">
      <c r="R691" s="105"/>
      <c r="S691" s="105"/>
      <c r="T691" s="105"/>
    </row>
    <row r="692" spans="18:20" ht="18">
      <c r="R692" s="105"/>
      <c r="S692" s="105"/>
      <c r="T692" s="105"/>
    </row>
    <row r="693" spans="18:20" ht="18">
      <c r="R693" s="105"/>
      <c r="S693" s="105"/>
      <c r="T693" s="105"/>
    </row>
    <row r="694" spans="18:20" ht="18">
      <c r="R694" s="105"/>
      <c r="S694" s="105"/>
      <c r="T694" s="105"/>
    </row>
    <row r="695" spans="18:20" ht="18">
      <c r="R695" s="105"/>
      <c r="S695" s="105"/>
      <c r="T695" s="105"/>
    </row>
    <row r="696" spans="18:20" ht="18">
      <c r="R696" s="105"/>
      <c r="S696" s="105"/>
      <c r="T696" s="105"/>
    </row>
    <row r="697" spans="18:20" ht="18">
      <c r="R697" s="105"/>
      <c r="S697" s="105"/>
      <c r="T697" s="105"/>
    </row>
    <row r="698" spans="18:20" ht="18">
      <c r="R698" s="105"/>
      <c r="S698" s="105"/>
      <c r="T698" s="105"/>
    </row>
    <row r="699" spans="18:20" ht="18">
      <c r="R699" s="105"/>
      <c r="S699" s="105"/>
      <c r="T699" s="105"/>
    </row>
    <row r="700" spans="18:20" ht="18">
      <c r="R700" s="105"/>
      <c r="S700" s="105"/>
      <c r="T700" s="105"/>
    </row>
    <row r="701" spans="18:20" ht="18">
      <c r="R701" s="105"/>
      <c r="S701" s="105"/>
      <c r="T701" s="105"/>
    </row>
    <row r="702" spans="18:20" ht="18">
      <c r="R702" s="105"/>
      <c r="S702" s="105"/>
      <c r="T702" s="105"/>
    </row>
    <row r="703" spans="18:20" ht="18">
      <c r="R703" s="105"/>
      <c r="S703" s="105"/>
      <c r="T703" s="105"/>
    </row>
    <row r="704" spans="18:20" ht="18">
      <c r="R704" s="105"/>
      <c r="S704" s="105"/>
      <c r="T704" s="105"/>
    </row>
    <row r="705" spans="18:20" ht="18">
      <c r="R705" s="105"/>
      <c r="S705" s="105"/>
      <c r="T705" s="105"/>
    </row>
    <row r="706" spans="18:20" ht="18">
      <c r="R706" s="105"/>
      <c r="S706" s="105"/>
      <c r="T706" s="105"/>
    </row>
    <row r="707" spans="18:20" ht="18">
      <c r="R707" s="105"/>
      <c r="S707" s="105"/>
      <c r="T707" s="105"/>
    </row>
    <row r="708" spans="18:20" ht="18">
      <c r="R708" s="105"/>
      <c r="S708" s="105"/>
      <c r="T708" s="105"/>
    </row>
    <row r="709" spans="18:20" ht="18">
      <c r="R709" s="105"/>
      <c r="S709" s="105"/>
      <c r="T709" s="105"/>
    </row>
    <row r="710" spans="18:20" ht="18">
      <c r="R710" s="105"/>
      <c r="S710" s="105"/>
      <c r="T710" s="105"/>
    </row>
    <row r="711" spans="18:20" ht="18">
      <c r="R711" s="105"/>
      <c r="S711" s="105"/>
      <c r="T711" s="105"/>
    </row>
    <row r="712" spans="18:20" ht="18">
      <c r="R712" s="105"/>
      <c r="S712" s="105"/>
      <c r="T712" s="105"/>
    </row>
    <row r="713" spans="18:20" ht="18">
      <c r="R713" s="105"/>
      <c r="S713" s="105"/>
      <c r="T713" s="105"/>
    </row>
    <row r="714" spans="18:20" ht="18">
      <c r="R714" s="105"/>
      <c r="S714" s="105"/>
      <c r="T714" s="105"/>
    </row>
    <row r="715" spans="18:20" ht="18">
      <c r="R715" s="105"/>
      <c r="S715" s="105"/>
      <c r="T715" s="105"/>
    </row>
    <row r="716" spans="18:20" ht="18">
      <c r="R716" s="105"/>
      <c r="S716" s="105"/>
      <c r="T716" s="105"/>
    </row>
    <row r="717" spans="18:20" ht="18">
      <c r="R717" s="105"/>
      <c r="S717" s="105"/>
      <c r="T717" s="105"/>
    </row>
    <row r="718" spans="18:20" ht="18">
      <c r="R718" s="105"/>
      <c r="S718" s="105"/>
      <c r="T718" s="105"/>
    </row>
    <row r="719" spans="18:20" ht="18">
      <c r="R719" s="105"/>
      <c r="S719" s="105"/>
      <c r="T719" s="105"/>
    </row>
    <row r="720" spans="18:20" ht="18">
      <c r="R720" s="105"/>
      <c r="S720" s="105"/>
      <c r="T720" s="105"/>
    </row>
    <row r="721" spans="18:20" ht="18">
      <c r="R721" s="105"/>
      <c r="S721" s="105"/>
      <c r="T721" s="105"/>
    </row>
    <row r="722" spans="18:20" ht="18">
      <c r="R722" s="105"/>
      <c r="S722" s="105"/>
      <c r="T722" s="105"/>
    </row>
    <row r="723" spans="18:20" ht="18">
      <c r="R723" s="105"/>
      <c r="S723" s="105"/>
      <c r="T723" s="105"/>
    </row>
    <row r="724" spans="18:20" ht="18">
      <c r="R724" s="105"/>
      <c r="S724" s="105"/>
      <c r="T724" s="105"/>
    </row>
    <row r="725" spans="18:20" ht="18">
      <c r="R725" s="105"/>
      <c r="S725" s="105"/>
      <c r="T725" s="105"/>
    </row>
    <row r="726" spans="18:20" ht="18">
      <c r="R726" s="105"/>
      <c r="S726" s="105"/>
      <c r="T726" s="105"/>
    </row>
    <row r="727" spans="18:20" ht="18">
      <c r="R727" s="105"/>
      <c r="S727" s="105"/>
      <c r="T727" s="105"/>
    </row>
    <row r="728" spans="18:20" ht="18">
      <c r="R728" s="105"/>
      <c r="S728" s="105"/>
      <c r="T728" s="105"/>
    </row>
    <row r="729" spans="18:20" ht="18">
      <c r="R729" s="105"/>
      <c r="S729" s="105"/>
      <c r="T729" s="105"/>
    </row>
    <row r="730" spans="18:20" ht="18">
      <c r="R730" s="105"/>
      <c r="S730" s="105"/>
      <c r="T730" s="105"/>
    </row>
    <row r="731" spans="18:20" ht="18">
      <c r="R731" s="105"/>
      <c r="S731" s="105"/>
      <c r="T731" s="105"/>
    </row>
    <row r="732" spans="18:20" ht="18">
      <c r="R732" s="105"/>
      <c r="S732" s="105"/>
      <c r="T732" s="105"/>
    </row>
    <row r="733" spans="18:20" ht="18">
      <c r="R733" s="105"/>
      <c r="S733" s="105"/>
      <c r="T733" s="105"/>
    </row>
  </sheetData>
  <sheetProtection/>
  <mergeCells count="9">
    <mergeCell ref="A27:D27"/>
    <mergeCell ref="A5:D5"/>
    <mergeCell ref="A12:D12"/>
    <mergeCell ref="A1:D1"/>
    <mergeCell ref="A3:D3"/>
    <mergeCell ref="A2:D2"/>
    <mergeCell ref="A7:A8"/>
    <mergeCell ref="A13:A14"/>
    <mergeCell ref="A24:A2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87"/>
  <sheetViews>
    <sheetView showGridLines="0" zoomScale="80" zoomScaleNormal="80" zoomScaleSheetLayoutView="80" zoomScalePageLayoutView="0" workbookViewId="0" topLeftCell="A1">
      <selection activeCell="D23" sqref="D23"/>
    </sheetView>
  </sheetViews>
  <sheetFormatPr defaultColWidth="9.140625" defaultRowHeight="12.75"/>
  <cols>
    <col min="1" max="1" width="49.8515625" style="167" customWidth="1"/>
    <col min="2" max="4" width="14.28125" style="167" customWidth="1"/>
    <col min="5" max="5" width="5.421875" style="167" customWidth="1"/>
    <col min="6" max="6" width="17.7109375" style="167" customWidth="1"/>
    <col min="7" max="7" width="9.8515625" style="167" bestFit="1" customWidth="1"/>
    <col min="8" max="8" width="15.421875" style="167" bestFit="1" customWidth="1"/>
    <col min="9" max="16" width="9.140625" style="167" customWidth="1"/>
    <col min="17" max="19" width="9.140625" style="3" customWidth="1"/>
    <col min="20" max="16384" width="9.140625" style="4" customWidth="1"/>
  </cols>
  <sheetData>
    <row r="1" spans="1:18" ht="12" customHeight="1">
      <c r="A1" s="369" t="s">
        <v>0</v>
      </c>
      <c r="B1" s="369"/>
      <c r="C1" s="369"/>
      <c r="D1" s="36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1"/>
      <c r="R1" s="51"/>
    </row>
    <row r="2" spans="1:18" ht="12" customHeight="1">
      <c r="A2" s="369" t="s">
        <v>92</v>
      </c>
      <c r="B2" s="369"/>
      <c r="C2" s="369"/>
      <c r="D2" s="36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51"/>
      <c r="R2" s="51"/>
    </row>
    <row r="3" spans="1:18" ht="12" customHeight="1">
      <c r="A3" s="369" t="s">
        <v>204</v>
      </c>
      <c r="B3" s="370"/>
      <c r="C3" s="370"/>
      <c r="D3" s="37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51"/>
      <c r="R3" s="51"/>
    </row>
    <row r="4" spans="1:20" ht="2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51"/>
      <c r="R4" s="51"/>
      <c r="T4" s="105"/>
    </row>
    <row r="5" spans="1:20" ht="18">
      <c r="A5" s="371" t="s">
        <v>278</v>
      </c>
      <c r="B5" s="372"/>
      <c r="C5" s="372"/>
      <c r="D5" s="373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1"/>
      <c r="R5" s="51"/>
      <c r="T5" s="105"/>
    </row>
    <row r="6" spans="1:20" ht="12.75" customHeight="1">
      <c r="A6" s="140"/>
      <c r="B6" s="141"/>
      <c r="C6" s="140"/>
      <c r="D6" s="142">
        <v>1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1"/>
      <c r="R6" s="51"/>
      <c r="T6" s="105"/>
    </row>
    <row r="7" spans="1:20" ht="18">
      <c r="A7" s="143" t="s">
        <v>107</v>
      </c>
      <c r="B7" s="144">
        <v>2015</v>
      </c>
      <c r="C7" s="144">
        <v>2016</v>
      </c>
      <c r="D7" s="144">
        <v>2017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1"/>
      <c r="R7" s="51"/>
      <c r="T7" s="105"/>
    </row>
    <row r="8" spans="1:20" ht="18">
      <c r="A8" s="145" t="s">
        <v>179</v>
      </c>
      <c r="B8" s="146">
        <v>14326738.74</v>
      </c>
      <c r="C8" s="146">
        <v>21064542.47</v>
      </c>
      <c r="D8" s="146">
        <v>12396714.11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1"/>
      <c r="R8" s="51"/>
      <c r="T8" s="105"/>
    </row>
    <row r="9" spans="1:20" ht="18">
      <c r="A9" s="145" t="s">
        <v>180</v>
      </c>
      <c r="B9" s="147">
        <v>14326738.74</v>
      </c>
      <c r="C9" s="147">
        <v>21064542.47</v>
      </c>
      <c r="D9" s="147">
        <v>12396714.11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1"/>
      <c r="R9" s="51"/>
      <c r="T9" s="105"/>
    </row>
    <row r="10" spans="1:20" ht="18">
      <c r="A10" s="145" t="s">
        <v>181</v>
      </c>
      <c r="B10" s="147"/>
      <c r="C10" s="147"/>
      <c r="D10" s="147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1"/>
      <c r="R10" s="51"/>
      <c r="T10" s="105"/>
    </row>
    <row r="11" spans="1:20" ht="18">
      <c r="A11" s="145" t="s">
        <v>183</v>
      </c>
      <c r="B11" s="147">
        <v>4624678.5</v>
      </c>
      <c r="C11" s="147">
        <v>6132658.54</v>
      </c>
      <c r="D11" s="147">
        <v>7874043.9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1"/>
      <c r="R11" s="51"/>
      <c r="T11" s="105"/>
    </row>
    <row r="12" spans="1:20" ht="18">
      <c r="A12" s="145" t="s">
        <v>180</v>
      </c>
      <c r="B12" s="147"/>
      <c r="C12" s="147"/>
      <c r="D12" s="147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1"/>
      <c r="R12" s="51"/>
      <c r="T12" s="105"/>
    </row>
    <row r="13" spans="1:20" ht="18">
      <c r="A13" s="145" t="s">
        <v>181</v>
      </c>
      <c r="B13" s="147">
        <v>-2260595.76</v>
      </c>
      <c r="C13" s="147"/>
      <c r="D13" s="147">
        <v>-1013553.23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1"/>
      <c r="R13" s="51"/>
      <c r="T13" s="105"/>
    </row>
    <row r="14" spans="1:20" ht="18">
      <c r="A14" s="148" t="s">
        <v>182</v>
      </c>
      <c r="B14" s="147">
        <v>-2260595.76</v>
      </c>
      <c r="C14" s="147"/>
      <c r="D14" s="147">
        <v>-1013553.23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1"/>
      <c r="R14" s="51"/>
      <c r="T14" s="105"/>
    </row>
    <row r="15" spans="1:20" ht="15" customHeight="1">
      <c r="A15" s="145" t="s">
        <v>184</v>
      </c>
      <c r="B15" s="149">
        <f>B11+B8+B14</f>
        <v>16690821.480000002</v>
      </c>
      <c r="C15" s="149">
        <f>C11+C8+C14</f>
        <v>27197201.009999998</v>
      </c>
      <c r="D15" s="149">
        <f>D11+D8+D14</f>
        <v>19257204.779999997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1"/>
      <c r="R15" s="51"/>
      <c r="T15" s="105"/>
    </row>
    <row r="16" spans="1:20" ht="5.25" customHeight="1">
      <c r="A16" s="150"/>
      <c r="B16" s="151"/>
      <c r="C16" s="152"/>
      <c r="D16" s="276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1"/>
      <c r="R16" s="51"/>
      <c r="T16" s="105"/>
    </row>
    <row r="17" spans="1:20" ht="15" customHeight="1">
      <c r="A17" s="153" t="s">
        <v>45</v>
      </c>
      <c r="B17" s="144">
        <v>2015</v>
      </c>
      <c r="C17" s="144">
        <v>2016</v>
      </c>
      <c r="D17" s="144">
        <v>2017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1"/>
      <c r="R17" s="51"/>
      <c r="T17" s="105"/>
    </row>
    <row r="18" spans="1:20" ht="15" customHeight="1">
      <c r="A18" s="145" t="s">
        <v>185</v>
      </c>
      <c r="B18" s="154">
        <v>4756770.13</v>
      </c>
      <c r="C18" s="154">
        <v>5647191.94</v>
      </c>
      <c r="D18" s="154">
        <v>7967623.77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1"/>
      <c r="R18" s="51"/>
      <c r="T18" s="105"/>
    </row>
    <row r="19" spans="1:20" ht="15" customHeight="1">
      <c r="A19" s="145" t="s">
        <v>186</v>
      </c>
      <c r="B19" s="154"/>
      <c r="C19" s="154"/>
      <c r="D19" s="154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1"/>
      <c r="R19" s="51"/>
      <c r="T19" s="105"/>
    </row>
    <row r="20" spans="1:20" ht="15" customHeight="1">
      <c r="A20" s="145" t="s">
        <v>187</v>
      </c>
      <c r="B20" s="146">
        <v>0</v>
      </c>
      <c r="C20" s="146"/>
      <c r="D20" s="146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1"/>
      <c r="R20" s="51"/>
      <c r="T20" s="105"/>
    </row>
    <row r="21" spans="1:20" ht="18">
      <c r="A21" s="145" t="s">
        <v>188</v>
      </c>
      <c r="B21" s="146"/>
      <c r="C21" s="146"/>
      <c r="D21" s="146">
        <v>0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1"/>
      <c r="R21" s="51"/>
      <c r="T21" s="105"/>
    </row>
    <row r="22" spans="1:20" ht="18">
      <c r="A22" s="145" t="s">
        <v>186</v>
      </c>
      <c r="B22" s="146">
        <v>0</v>
      </c>
      <c r="C22" s="146">
        <v>0</v>
      </c>
      <c r="D22" s="146">
        <v>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51"/>
      <c r="R22" s="51"/>
      <c r="T22" s="105"/>
    </row>
    <row r="23" spans="1:20" ht="18">
      <c r="A23" s="145" t="s">
        <v>189</v>
      </c>
      <c r="B23" s="156">
        <f>B18+B21</f>
        <v>4756770.13</v>
      </c>
      <c r="C23" s="156">
        <f>C18+C21</f>
        <v>5647191.94</v>
      </c>
      <c r="D23" s="156">
        <f>D18+D21</f>
        <v>7967623.77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51"/>
      <c r="R23" s="51"/>
      <c r="T23" s="105"/>
    </row>
    <row r="24" spans="1:20" ht="5.25" customHeight="1">
      <c r="A24" s="157"/>
      <c r="B24" s="158"/>
      <c r="C24" s="158"/>
      <c r="D24" s="158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51"/>
      <c r="R24" s="51"/>
      <c r="T24" s="105"/>
    </row>
    <row r="25" spans="1:20" ht="18">
      <c r="A25" s="145" t="s">
        <v>190</v>
      </c>
      <c r="B25" s="156">
        <f>B15-B23</f>
        <v>11934051.350000001</v>
      </c>
      <c r="C25" s="156">
        <f>C15-C23</f>
        <v>21550009.069999997</v>
      </c>
      <c r="D25" s="156">
        <f>D15-D23</f>
        <v>11289581.009999998</v>
      </c>
      <c r="E25" s="140"/>
      <c r="F25" s="155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51"/>
      <c r="R25" s="51"/>
      <c r="T25" s="105"/>
    </row>
    <row r="26" spans="1:20" s="163" customFormat="1" ht="5.25" customHeight="1">
      <c r="A26" s="159"/>
      <c r="B26" s="160"/>
      <c r="C26" s="160"/>
      <c r="D26" s="160"/>
      <c r="E26" s="50"/>
      <c r="F26" s="161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24"/>
      <c r="R26" s="24"/>
      <c r="S26" s="59"/>
      <c r="T26" s="162"/>
    </row>
    <row r="27" spans="1:20" ht="18">
      <c r="A27" s="145" t="s">
        <v>191</v>
      </c>
      <c r="B27" s="156">
        <f>B25</f>
        <v>11934051.350000001</v>
      </c>
      <c r="C27" s="156">
        <f>C25</f>
        <v>21550009.069999997</v>
      </c>
      <c r="D27" s="156">
        <f>D25</f>
        <v>11289581.009999998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51"/>
      <c r="R27" s="51"/>
      <c r="T27" s="105"/>
    </row>
    <row r="28" spans="1:20" ht="18">
      <c r="A28" s="145" t="s">
        <v>192</v>
      </c>
      <c r="B28" s="156">
        <v>86167414.96</v>
      </c>
      <c r="C28" s="156">
        <v>98115369.49</v>
      </c>
      <c r="D28" s="156">
        <v>119663280.15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51"/>
      <c r="R28" s="51"/>
      <c r="T28" s="105"/>
    </row>
    <row r="29" spans="1:20" s="166" customFormat="1" ht="12" customHeight="1">
      <c r="A29" s="164" t="s">
        <v>279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99"/>
      <c r="R29" s="99"/>
      <c r="S29" s="104"/>
      <c r="T29" s="165"/>
    </row>
    <row r="30" spans="1:20" s="166" customFormat="1" ht="12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99"/>
      <c r="R30" s="99"/>
      <c r="S30" s="104"/>
      <c r="T30" s="165"/>
    </row>
    <row r="31" spans="1:20" s="166" customFormat="1" ht="12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99"/>
      <c r="R31" s="99"/>
      <c r="S31" s="104"/>
      <c r="T31" s="165"/>
    </row>
    <row r="32" spans="1:20" s="166" customFormat="1" ht="12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99"/>
      <c r="R32" s="99"/>
      <c r="S32" s="104"/>
      <c r="T32" s="165"/>
    </row>
    <row r="33" spans="1:20" s="166" customFormat="1" ht="12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99"/>
      <c r="R33" s="99"/>
      <c r="S33" s="104"/>
      <c r="T33" s="165"/>
    </row>
    <row r="34" spans="1:20" s="166" customFormat="1" ht="12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99"/>
      <c r="R34" s="99"/>
      <c r="S34" s="104"/>
      <c r="T34" s="165"/>
    </row>
    <row r="35" spans="1:20" ht="18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51"/>
      <c r="R35" s="51"/>
      <c r="T35" s="105"/>
    </row>
    <row r="36" spans="1:20" ht="18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51"/>
      <c r="R36" s="51"/>
      <c r="T36" s="105"/>
    </row>
    <row r="37" spans="1:20" ht="18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51"/>
      <c r="R37" s="51"/>
      <c r="T37" s="105"/>
    </row>
    <row r="38" spans="1:20" ht="18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51"/>
      <c r="R38" s="51"/>
      <c r="T38" s="105"/>
    </row>
    <row r="39" spans="1:20" ht="18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51"/>
      <c r="R39" s="51"/>
      <c r="T39" s="105"/>
    </row>
    <row r="40" spans="1:20" ht="18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51"/>
      <c r="R40" s="51"/>
      <c r="T40" s="105"/>
    </row>
    <row r="41" spans="1:20" ht="18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51"/>
      <c r="R41" s="51"/>
      <c r="T41" s="105"/>
    </row>
    <row r="42" spans="1:20" ht="18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51"/>
      <c r="R42" s="51"/>
      <c r="T42" s="105"/>
    </row>
    <row r="43" spans="1:20" ht="18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51"/>
      <c r="R43" s="51"/>
      <c r="T43" s="105"/>
    </row>
    <row r="44" spans="1:20" ht="18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51"/>
      <c r="R44" s="51"/>
      <c r="T44" s="105"/>
    </row>
    <row r="45" spans="1:20" ht="18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51"/>
      <c r="R45" s="51"/>
      <c r="T45" s="105"/>
    </row>
    <row r="46" spans="1:20" ht="18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51"/>
      <c r="R46" s="51"/>
      <c r="T46" s="105"/>
    </row>
    <row r="47" spans="1:20" ht="18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51"/>
      <c r="R47" s="51"/>
      <c r="T47" s="105"/>
    </row>
    <row r="48" spans="1:20" ht="18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51"/>
      <c r="R48" s="51"/>
      <c r="T48" s="105"/>
    </row>
    <row r="49" spans="1:20" ht="18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51"/>
      <c r="R49" s="51"/>
      <c r="T49" s="105"/>
    </row>
    <row r="50" spans="1:20" ht="18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51"/>
      <c r="R50" s="51"/>
      <c r="T50" s="105"/>
    </row>
    <row r="51" spans="1:20" ht="18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51"/>
      <c r="R51" s="51"/>
      <c r="T51" s="105"/>
    </row>
    <row r="52" spans="1:20" ht="18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51"/>
      <c r="R52" s="51"/>
      <c r="T52" s="105"/>
    </row>
    <row r="53" spans="1:20" ht="18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51"/>
      <c r="R53" s="51"/>
      <c r="T53" s="105"/>
    </row>
    <row r="54" spans="1:20" ht="18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51"/>
      <c r="R54" s="51"/>
      <c r="T54" s="105"/>
    </row>
    <row r="55" spans="1:20" ht="18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51"/>
      <c r="R55" s="51"/>
      <c r="T55" s="105"/>
    </row>
    <row r="56" spans="1:20" ht="18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51"/>
      <c r="R56" s="51"/>
      <c r="T56" s="105"/>
    </row>
    <row r="57" spans="1:20" ht="18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51"/>
      <c r="R57" s="51"/>
      <c r="T57" s="105"/>
    </row>
    <row r="58" spans="1:20" ht="18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51"/>
      <c r="R58" s="51"/>
      <c r="T58" s="105"/>
    </row>
    <row r="59" spans="1:20" ht="18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51"/>
      <c r="R59" s="51"/>
      <c r="T59" s="105"/>
    </row>
    <row r="60" spans="1:20" ht="18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51"/>
      <c r="R60" s="51"/>
      <c r="T60" s="105"/>
    </row>
    <row r="61" spans="1:20" ht="18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51"/>
      <c r="R61" s="51"/>
      <c r="T61" s="105"/>
    </row>
    <row r="62" spans="1:20" ht="18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51"/>
      <c r="R62" s="51"/>
      <c r="T62" s="105"/>
    </row>
    <row r="63" spans="1:20" ht="18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51"/>
      <c r="R63" s="51"/>
      <c r="T63" s="105"/>
    </row>
    <row r="64" spans="1:20" ht="18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51"/>
      <c r="R64" s="51"/>
      <c r="T64" s="105"/>
    </row>
    <row r="65" spans="1:20" ht="18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51"/>
      <c r="R65" s="51"/>
      <c r="T65" s="105"/>
    </row>
    <row r="66" spans="1:20" ht="18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51"/>
      <c r="R66" s="51"/>
      <c r="T66" s="105"/>
    </row>
    <row r="67" spans="1:20" ht="18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51"/>
      <c r="R67" s="51"/>
      <c r="T67" s="105"/>
    </row>
    <row r="68" spans="1:20" ht="18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51"/>
      <c r="R68" s="51"/>
      <c r="T68" s="105"/>
    </row>
    <row r="69" spans="1:20" ht="18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51"/>
      <c r="R69" s="51"/>
      <c r="T69" s="105"/>
    </row>
    <row r="70" spans="1:20" ht="18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51"/>
      <c r="R70" s="51"/>
      <c r="T70" s="105"/>
    </row>
    <row r="71" spans="1:20" ht="18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51"/>
      <c r="R71" s="51"/>
      <c r="T71" s="105"/>
    </row>
    <row r="72" spans="1:20" ht="18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51"/>
      <c r="R72" s="51"/>
      <c r="T72" s="105"/>
    </row>
    <row r="73" spans="1:20" ht="18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51"/>
      <c r="R73" s="51"/>
      <c r="T73" s="105"/>
    </row>
    <row r="74" spans="1:20" ht="18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51"/>
      <c r="R74" s="51"/>
      <c r="T74" s="105"/>
    </row>
    <row r="75" spans="1:20" ht="18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51"/>
      <c r="R75" s="51"/>
      <c r="T75" s="105"/>
    </row>
    <row r="76" spans="1:20" ht="18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51"/>
      <c r="R76" s="51"/>
      <c r="T76" s="105"/>
    </row>
    <row r="77" spans="1:20" ht="18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51"/>
      <c r="R77" s="51"/>
      <c r="T77" s="105"/>
    </row>
    <row r="78" spans="1:20" ht="18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51"/>
      <c r="R78" s="51"/>
      <c r="T78" s="105"/>
    </row>
    <row r="79" spans="1:20" ht="18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51"/>
      <c r="R79" s="51"/>
      <c r="T79" s="105"/>
    </row>
    <row r="80" spans="1:20" ht="18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51"/>
      <c r="R80" s="51"/>
      <c r="T80" s="105"/>
    </row>
    <row r="81" spans="1:20" ht="18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51"/>
      <c r="R81" s="51"/>
      <c r="T81" s="105"/>
    </row>
    <row r="82" spans="1:20" ht="18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51"/>
      <c r="R82" s="51"/>
      <c r="T82" s="105"/>
    </row>
    <row r="83" spans="1:20" ht="18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51"/>
      <c r="R83" s="51"/>
      <c r="T83" s="105"/>
    </row>
    <row r="84" spans="1:20" ht="18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51"/>
      <c r="R84" s="51"/>
      <c r="T84" s="105"/>
    </row>
    <row r="85" spans="1:20" ht="18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51"/>
      <c r="R85" s="51"/>
      <c r="T85" s="105"/>
    </row>
    <row r="86" spans="1:20" ht="18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51"/>
      <c r="R86" s="51"/>
      <c r="T86" s="105"/>
    </row>
    <row r="87" spans="1:20" ht="18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51"/>
      <c r="R87" s="51"/>
      <c r="T87" s="105"/>
    </row>
    <row r="88" spans="1:20" ht="18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51"/>
      <c r="R88" s="51"/>
      <c r="T88" s="105"/>
    </row>
    <row r="89" spans="1:20" ht="18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51"/>
      <c r="R89" s="51"/>
      <c r="T89" s="105"/>
    </row>
    <row r="90" spans="1:20" ht="18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51"/>
      <c r="R90" s="51"/>
      <c r="T90" s="105"/>
    </row>
    <row r="91" spans="1:20" ht="18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51"/>
      <c r="R91" s="51"/>
      <c r="T91" s="105"/>
    </row>
    <row r="92" spans="1:20" ht="18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51"/>
      <c r="R92" s="51"/>
      <c r="T92" s="105"/>
    </row>
    <row r="93" spans="1:20" ht="18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51"/>
      <c r="R93" s="51"/>
      <c r="T93" s="105"/>
    </row>
    <row r="94" spans="1:20" ht="18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51"/>
      <c r="R94" s="51"/>
      <c r="T94" s="105"/>
    </row>
    <row r="95" spans="1:20" ht="18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51"/>
      <c r="R95" s="51"/>
      <c r="T95" s="105"/>
    </row>
    <row r="96" spans="1:20" ht="18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51"/>
      <c r="R96" s="51"/>
      <c r="T96" s="105"/>
    </row>
    <row r="97" spans="1:20" ht="18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51"/>
      <c r="R97" s="51"/>
      <c r="T97" s="105"/>
    </row>
    <row r="98" spans="1:20" ht="18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51"/>
      <c r="R98" s="51"/>
      <c r="T98" s="105"/>
    </row>
    <row r="99" spans="1:20" ht="18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51"/>
      <c r="R99" s="51"/>
      <c r="T99" s="105"/>
    </row>
    <row r="100" spans="1:20" ht="18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51"/>
      <c r="R100" s="51"/>
      <c r="T100" s="105"/>
    </row>
    <row r="101" spans="1:20" ht="18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51"/>
      <c r="R101" s="51"/>
      <c r="T101" s="105"/>
    </row>
    <row r="102" spans="1:20" ht="18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51"/>
      <c r="R102" s="51"/>
      <c r="T102" s="105"/>
    </row>
    <row r="103" spans="1:20" ht="18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51"/>
      <c r="R103" s="51"/>
      <c r="T103" s="105"/>
    </row>
    <row r="104" spans="1:20" ht="18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51"/>
      <c r="R104" s="51"/>
      <c r="T104" s="105"/>
    </row>
    <row r="105" spans="1:20" ht="18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51"/>
      <c r="R105" s="51"/>
      <c r="T105" s="105"/>
    </row>
    <row r="106" spans="1:20" ht="18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51"/>
      <c r="R106" s="51"/>
      <c r="T106" s="105"/>
    </row>
    <row r="107" spans="1:20" ht="18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51"/>
      <c r="R107" s="51"/>
      <c r="T107" s="105"/>
    </row>
    <row r="108" spans="1:20" ht="18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51"/>
      <c r="R108" s="51"/>
      <c r="T108" s="105"/>
    </row>
    <row r="109" spans="1:20" ht="18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51"/>
      <c r="R109" s="51"/>
      <c r="T109" s="105"/>
    </row>
    <row r="110" spans="1:20" ht="18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51"/>
      <c r="R110" s="51"/>
      <c r="T110" s="105"/>
    </row>
    <row r="111" spans="1:20" ht="18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51"/>
      <c r="R111" s="51"/>
      <c r="T111" s="105"/>
    </row>
    <row r="112" spans="1:20" ht="18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51"/>
      <c r="R112" s="51"/>
      <c r="T112" s="105"/>
    </row>
    <row r="113" spans="1:20" ht="18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51"/>
      <c r="R113" s="51"/>
      <c r="T113" s="105"/>
    </row>
    <row r="114" spans="1:20" ht="18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51"/>
      <c r="R114" s="51"/>
      <c r="T114" s="105"/>
    </row>
    <row r="115" spans="1:20" ht="18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51"/>
      <c r="R115" s="51"/>
      <c r="T115" s="105"/>
    </row>
    <row r="116" spans="1:20" ht="18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51"/>
      <c r="R116" s="51"/>
      <c r="T116" s="105"/>
    </row>
    <row r="117" spans="1:20" ht="18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51"/>
      <c r="R117" s="51"/>
      <c r="T117" s="105"/>
    </row>
    <row r="118" spans="1:20" ht="18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51"/>
      <c r="R118" s="51"/>
      <c r="T118" s="105"/>
    </row>
    <row r="119" spans="1:20" ht="18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51"/>
      <c r="R119" s="51"/>
      <c r="T119" s="105"/>
    </row>
    <row r="120" spans="1:20" ht="18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51"/>
      <c r="R120" s="51"/>
      <c r="T120" s="105"/>
    </row>
    <row r="121" spans="1:20" ht="18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51"/>
      <c r="R121" s="51"/>
      <c r="T121" s="105"/>
    </row>
    <row r="122" spans="1:20" ht="18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51"/>
      <c r="R122" s="51"/>
      <c r="T122" s="105"/>
    </row>
    <row r="123" spans="1:20" ht="18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51"/>
      <c r="R123" s="51"/>
      <c r="T123" s="105"/>
    </row>
    <row r="124" spans="1:20" ht="18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51"/>
      <c r="R124" s="51"/>
      <c r="T124" s="105"/>
    </row>
    <row r="125" spans="1:20" ht="18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51"/>
      <c r="R125" s="51"/>
      <c r="T125" s="105"/>
    </row>
    <row r="126" ht="18">
      <c r="T126" s="105"/>
    </row>
    <row r="127" ht="18">
      <c r="T127" s="105"/>
    </row>
    <row r="128" ht="18">
      <c r="T128" s="105"/>
    </row>
    <row r="129" ht="18">
      <c r="T129" s="105"/>
    </row>
    <row r="130" ht="18">
      <c r="T130" s="105"/>
    </row>
    <row r="131" ht="18">
      <c r="T131" s="105"/>
    </row>
    <row r="132" ht="18">
      <c r="T132" s="105"/>
    </row>
    <row r="133" ht="18">
      <c r="T133" s="105"/>
    </row>
    <row r="134" ht="18">
      <c r="T134" s="105"/>
    </row>
    <row r="135" ht="18">
      <c r="T135" s="105"/>
    </row>
    <row r="136" ht="18">
      <c r="T136" s="105"/>
    </row>
    <row r="137" ht="18">
      <c r="T137" s="105"/>
    </row>
    <row r="138" ht="18">
      <c r="T138" s="105"/>
    </row>
    <row r="139" ht="18">
      <c r="T139" s="105"/>
    </row>
    <row r="140" ht="18">
      <c r="T140" s="105"/>
    </row>
    <row r="141" ht="18">
      <c r="T141" s="105"/>
    </row>
    <row r="142" ht="18">
      <c r="T142" s="105"/>
    </row>
    <row r="143" ht="18">
      <c r="T143" s="105"/>
    </row>
    <row r="144" ht="18">
      <c r="T144" s="105"/>
    </row>
    <row r="145" ht="18">
      <c r="T145" s="105"/>
    </row>
    <row r="146" ht="18">
      <c r="T146" s="105"/>
    </row>
    <row r="147" ht="18">
      <c r="T147" s="105"/>
    </row>
    <row r="148" ht="18">
      <c r="T148" s="105"/>
    </row>
    <row r="149" ht="18">
      <c r="T149" s="105"/>
    </row>
    <row r="150" ht="18">
      <c r="T150" s="105"/>
    </row>
    <row r="151" ht="18">
      <c r="T151" s="105"/>
    </row>
    <row r="152" ht="18">
      <c r="T152" s="105"/>
    </row>
    <row r="153" ht="18">
      <c r="T153" s="105"/>
    </row>
    <row r="154" ht="18">
      <c r="T154" s="105"/>
    </row>
    <row r="155" ht="18">
      <c r="T155" s="105"/>
    </row>
    <row r="156" ht="18">
      <c r="T156" s="105"/>
    </row>
    <row r="157" ht="18">
      <c r="T157" s="105"/>
    </row>
    <row r="158" ht="18">
      <c r="T158" s="105"/>
    </row>
    <row r="159" ht="18">
      <c r="T159" s="105"/>
    </row>
    <row r="160" ht="18">
      <c r="T160" s="105"/>
    </row>
    <row r="161" ht="18">
      <c r="T161" s="105"/>
    </row>
    <row r="162" ht="18">
      <c r="T162" s="105"/>
    </row>
    <row r="163" ht="18">
      <c r="T163" s="105"/>
    </row>
    <row r="164" ht="18">
      <c r="T164" s="105"/>
    </row>
    <row r="165" ht="18">
      <c r="T165" s="105"/>
    </row>
    <row r="166" ht="18">
      <c r="T166" s="105"/>
    </row>
    <row r="167" ht="18">
      <c r="T167" s="105"/>
    </row>
    <row r="168" ht="18">
      <c r="T168" s="105"/>
    </row>
    <row r="169" ht="18">
      <c r="T169" s="105"/>
    </row>
    <row r="170" ht="18">
      <c r="T170" s="105"/>
    </row>
    <row r="171" ht="18">
      <c r="T171" s="105"/>
    </row>
    <row r="172" ht="18">
      <c r="T172" s="105"/>
    </row>
    <row r="173" ht="18">
      <c r="T173" s="105"/>
    </row>
    <row r="174" ht="18">
      <c r="T174" s="105"/>
    </row>
    <row r="175" ht="18">
      <c r="T175" s="105"/>
    </row>
    <row r="176" ht="18">
      <c r="T176" s="105"/>
    </row>
    <row r="177" ht="18">
      <c r="T177" s="105"/>
    </row>
    <row r="178" ht="18">
      <c r="T178" s="105"/>
    </row>
    <row r="179" ht="18">
      <c r="T179" s="105"/>
    </row>
    <row r="180" ht="18">
      <c r="T180" s="105"/>
    </row>
    <row r="181" ht="18">
      <c r="T181" s="105"/>
    </row>
    <row r="182" ht="18">
      <c r="T182" s="105"/>
    </row>
    <row r="183" ht="18">
      <c r="T183" s="105"/>
    </row>
    <row r="184" ht="18">
      <c r="T184" s="105"/>
    </row>
    <row r="185" ht="18">
      <c r="T185" s="105"/>
    </row>
    <row r="186" ht="18">
      <c r="T186" s="105"/>
    </row>
    <row r="187" ht="18">
      <c r="T187" s="105"/>
    </row>
    <row r="188" ht="18">
      <c r="T188" s="105"/>
    </row>
    <row r="189" ht="18">
      <c r="T189" s="105"/>
    </row>
    <row r="190" ht="18">
      <c r="T190" s="105"/>
    </row>
    <row r="191" ht="18">
      <c r="T191" s="105"/>
    </row>
    <row r="192" ht="18">
      <c r="T192" s="105"/>
    </row>
    <row r="193" ht="18">
      <c r="T193" s="105"/>
    </row>
    <row r="194" ht="18">
      <c r="T194" s="105"/>
    </row>
    <row r="195" ht="18">
      <c r="T195" s="105"/>
    </row>
    <row r="196" ht="18">
      <c r="T196" s="105"/>
    </row>
    <row r="197" ht="18">
      <c r="T197" s="105"/>
    </row>
    <row r="198" ht="18">
      <c r="T198" s="105"/>
    </row>
    <row r="199" ht="18">
      <c r="T199" s="105"/>
    </row>
    <row r="200" ht="18">
      <c r="T200" s="105"/>
    </row>
    <row r="201" ht="18">
      <c r="T201" s="105"/>
    </row>
    <row r="202" ht="18">
      <c r="T202" s="105"/>
    </row>
    <row r="203" ht="18">
      <c r="T203" s="105"/>
    </row>
    <row r="204" ht="18">
      <c r="T204" s="105"/>
    </row>
    <row r="205" ht="18">
      <c r="T205" s="105"/>
    </row>
    <row r="206" ht="18">
      <c r="T206" s="105"/>
    </row>
    <row r="207" ht="18">
      <c r="T207" s="105"/>
    </row>
    <row r="208" ht="18">
      <c r="T208" s="105"/>
    </row>
    <row r="209" ht="18">
      <c r="T209" s="105"/>
    </row>
    <row r="210" ht="18">
      <c r="T210" s="105"/>
    </row>
    <row r="211" ht="18">
      <c r="T211" s="105"/>
    </row>
    <row r="212" ht="18">
      <c r="T212" s="105"/>
    </row>
    <row r="213" ht="18">
      <c r="T213" s="105"/>
    </row>
    <row r="214" ht="18">
      <c r="T214" s="105"/>
    </row>
    <row r="215" ht="18">
      <c r="T215" s="105"/>
    </row>
    <row r="216" ht="18">
      <c r="T216" s="105"/>
    </row>
    <row r="217" ht="18">
      <c r="T217" s="105"/>
    </row>
    <row r="218" ht="18">
      <c r="T218" s="105"/>
    </row>
    <row r="219" ht="18">
      <c r="T219" s="105"/>
    </row>
    <row r="220" ht="18">
      <c r="T220" s="105"/>
    </row>
    <row r="221" ht="18">
      <c r="T221" s="105"/>
    </row>
    <row r="222" ht="18">
      <c r="T222" s="105"/>
    </row>
    <row r="223" ht="18">
      <c r="T223" s="105"/>
    </row>
    <row r="224" ht="18">
      <c r="T224" s="105"/>
    </row>
    <row r="225" ht="18">
      <c r="T225" s="105"/>
    </row>
    <row r="226" ht="18">
      <c r="T226" s="105"/>
    </row>
    <row r="227" ht="18">
      <c r="T227" s="105"/>
    </row>
    <row r="228" ht="18">
      <c r="T228" s="105"/>
    </row>
    <row r="229" ht="18">
      <c r="T229" s="105"/>
    </row>
    <row r="230" ht="18">
      <c r="T230" s="105"/>
    </row>
    <row r="231" ht="18">
      <c r="T231" s="105"/>
    </row>
    <row r="232" ht="18">
      <c r="T232" s="105"/>
    </row>
    <row r="233" ht="18">
      <c r="T233" s="105"/>
    </row>
    <row r="234" ht="18">
      <c r="T234" s="105"/>
    </row>
    <row r="235" ht="18">
      <c r="T235" s="105"/>
    </row>
    <row r="236" ht="18">
      <c r="T236" s="105"/>
    </row>
    <row r="237" ht="18">
      <c r="T237" s="105"/>
    </row>
    <row r="238" ht="18">
      <c r="T238" s="105"/>
    </row>
    <row r="239" ht="18">
      <c r="T239" s="105"/>
    </row>
    <row r="240" ht="18">
      <c r="T240" s="105"/>
    </row>
    <row r="241" ht="18">
      <c r="T241" s="105"/>
    </row>
    <row r="242" ht="18">
      <c r="T242" s="105"/>
    </row>
    <row r="243" ht="18">
      <c r="T243" s="105"/>
    </row>
    <row r="244" ht="18">
      <c r="T244" s="105"/>
    </row>
    <row r="245" ht="18">
      <c r="T245" s="105"/>
    </row>
    <row r="246" ht="18">
      <c r="T246" s="105"/>
    </row>
    <row r="247" ht="18">
      <c r="T247" s="105"/>
    </row>
    <row r="248" ht="18">
      <c r="T248" s="105"/>
    </row>
    <row r="249" ht="18">
      <c r="T249" s="105"/>
    </row>
    <row r="250" ht="18">
      <c r="T250" s="105"/>
    </row>
    <row r="251" ht="18">
      <c r="T251" s="105"/>
    </row>
    <row r="252" ht="18">
      <c r="T252" s="105"/>
    </row>
    <row r="253" ht="18">
      <c r="T253" s="105"/>
    </row>
    <row r="254" ht="18">
      <c r="T254" s="105"/>
    </row>
    <row r="255" ht="18">
      <c r="T255" s="105"/>
    </row>
    <row r="256" ht="18">
      <c r="T256" s="105"/>
    </row>
    <row r="257" ht="18">
      <c r="T257" s="105"/>
    </row>
    <row r="258" ht="18">
      <c r="T258" s="105"/>
    </row>
    <row r="259" ht="18">
      <c r="T259" s="105"/>
    </row>
    <row r="260" ht="18">
      <c r="T260" s="105"/>
    </row>
    <row r="261" ht="18">
      <c r="T261" s="105"/>
    </row>
    <row r="262" ht="18">
      <c r="T262" s="105"/>
    </row>
    <row r="263" ht="18">
      <c r="T263" s="105"/>
    </row>
    <row r="264" ht="18">
      <c r="T264" s="105"/>
    </row>
    <row r="265" ht="18">
      <c r="T265" s="105"/>
    </row>
    <row r="266" ht="18">
      <c r="T266" s="105"/>
    </row>
    <row r="267" ht="18">
      <c r="T267" s="105"/>
    </row>
    <row r="268" ht="18">
      <c r="T268" s="105"/>
    </row>
    <row r="269" ht="18">
      <c r="T269" s="105"/>
    </row>
    <row r="270" ht="18">
      <c r="T270" s="105"/>
    </row>
    <row r="271" ht="18">
      <c r="T271" s="105"/>
    </row>
    <row r="272" ht="18">
      <c r="T272" s="105"/>
    </row>
    <row r="273" ht="18">
      <c r="T273" s="105"/>
    </row>
    <row r="274" ht="18">
      <c r="T274" s="105"/>
    </row>
    <row r="275" ht="18">
      <c r="T275" s="105"/>
    </row>
    <row r="276" ht="18">
      <c r="T276" s="105"/>
    </row>
    <row r="277" ht="18">
      <c r="T277" s="105"/>
    </row>
    <row r="278" ht="18">
      <c r="T278" s="105"/>
    </row>
    <row r="279" ht="18">
      <c r="T279" s="105"/>
    </row>
    <row r="280" ht="18">
      <c r="T280" s="105"/>
    </row>
    <row r="281" ht="18">
      <c r="T281" s="105"/>
    </row>
    <row r="282" ht="18">
      <c r="T282" s="105"/>
    </row>
    <row r="283" ht="18">
      <c r="T283" s="105"/>
    </row>
    <row r="284" ht="18">
      <c r="T284" s="105"/>
    </row>
    <row r="285" ht="18">
      <c r="T285" s="105"/>
    </row>
    <row r="286" ht="18">
      <c r="T286" s="105"/>
    </row>
    <row r="287" ht="18">
      <c r="T287" s="105"/>
    </row>
    <row r="288" ht="18">
      <c r="T288" s="105"/>
    </row>
    <row r="289" ht="18">
      <c r="T289" s="105"/>
    </row>
    <row r="290" ht="18">
      <c r="T290" s="105"/>
    </row>
    <row r="291" ht="18">
      <c r="T291" s="105"/>
    </row>
    <row r="292" ht="18">
      <c r="T292" s="105"/>
    </row>
    <row r="293" ht="18">
      <c r="T293" s="105"/>
    </row>
    <row r="294" ht="18">
      <c r="T294" s="105"/>
    </row>
    <row r="295" ht="18">
      <c r="T295" s="105"/>
    </row>
    <row r="296" ht="18">
      <c r="T296" s="105"/>
    </row>
    <row r="297" ht="18">
      <c r="T297" s="105"/>
    </row>
    <row r="298" ht="18">
      <c r="T298" s="105"/>
    </row>
    <row r="299" ht="18">
      <c r="T299" s="105"/>
    </row>
    <row r="300" ht="18">
      <c r="T300" s="105"/>
    </row>
    <row r="301" ht="18">
      <c r="T301" s="105"/>
    </row>
    <row r="302" ht="18">
      <c r="T302" s="105"/>
    </row>
    <row r="303" ht="18">
      <c r="T303" s="105"/>
    </row>
    <row r="304" ht="18">
      <c r="T304" s="105"/>
    </row>
    <row r="305" ht="18">
      <c r="T305" s="105"/>
    </row>
    <row r="306" ht="18">
      <c r="T306" s="105"/>
    </row>
    <row r="307" ht="18">
      <c r="T307" s="105"/>
    </row>
    <row r="308" ht="18">
      <c r="T308" s="105"/>
    </row>
    <row r="309" ht="18">
      <c r="T309" s="105"/>
    </row>
    <row r="310" ht="18">
      <c r="T310" s="105"/>
    </row>
    <row r="311" ht="18">
      <c r="T311" s="105"/>
    </row>
    <row r="312" ht="18">
      <c r="T312" s="105"/>
    </row>
    <row r="313" ht="18">
      <c r="T313" s="105"/>
    </row>
    <row r="314" ht="18">
      <c r="T314" s="105"/>
    </row>
    <row r="315" ht="18">
      <c r="T315" s="105"/>
    </row>
    <row r="316" ht="18">
      <c r="T316" s="105"/>
    </row>
    <row r="317" ht="18">
      <c r="T317" s="105"/>
    </row>
    <row r="318" ht="18">
      <c r="T318" s="105"/>
    </row>
    <row r="319" ht="18">
      <c r="T319" s="105"/>
    </row>
    <row r="320" ht="18">
      <c r="T320" s="105"/>
    </row>
    <row r="321" ht="18">
      <c r="T321" s="105"/>
    </row>
    <row r="322" ht="18">
      <c r="T322" s="105"/>
    </row>
    <row r="323" ht="18">
      <c r="T323" s="105"/>
    </row>
    <row r="324" ht="18">
      <c r="T324" s="105"/>
    </row>
    <row r="325" ht="18">
      <c r="T325" s="105"/>
    </row>
    <row r="326" ht="18">
      <c r="T326" s="105"/>
    </row>
    <row r="327" ht="18">
      <c r="T327" s="105"/>
    </row>
    <row r="328" ht="18">
      <c r="T328" s="105"/>
    </row>
    <row r="329" ht="18">
      <c r="T329" s="105"/>
    </row>
    <row r="330" ht="18">
      <c r="T330" s="105"/>
    </row>
    <row r="331" ht="18">
      <c r="T331" s="105"/>
    </row>
    <row r="332" ht="18">
      <c r="T332" s="105"/>
    </row>
    <row r="333" ht="18">
      <c r="T333" s="105"/>
    </row>
    <row r="334" ht="18">
      <c r="T334" s="105"/>
    </row>
    <row r="335" ht="18">
      <c r="T335" s="105"/>
    </row>
    <row r="336" ht="18">
      <c r="T336" s="105"/>
    </row>
    <row r="337" ht="18">
      <c r="T337" s="105"/>
    </row>
    <row r="338" ht="18">
      <c r="T338" s="105"/>
    </row>
    <row r="339" ht="18">
      <c r="T339" s="105"/>
    </row>
    <row r="340" ht="18">
      <c r="T340" s="105"/>
    </row>
    <row r="341" ht="18">
      <c r="T341" s="105"/>
    </row>
    <row r="342" ht="18">
      <c r="T342" s="105"/>
    </row>
    <row r="343" ht="18">
      <c r="T343" s="105"/>
    </row>
    <row r="344" ht="18">
      <c r="T344" s="105"/>
    </row>
    <row r="345" ht="18">
      <c r="T345" s="105"/>
    </row>
    <row r="346" ht="18">
      <c r="T346" s="105"/>
    </row>
    <row r="347" ht="18">
      <c r="T347" s="105"/>
    </row>
    <row r="348" ht="18">
      <c r="T348" s="105"/>
    </row>
    <row r="349" ht="18">
      <c r="T349" s="105"/>
    </row>
    <row r="350" ht="18">
      <c r="T350" s="105"/>
    </row>
    <row r="351" ht="18">
      <c r="T351" s="105"/>
    </row>
    <row r="352" ht="18">
      <c r="T352" s="105"/>
    </row>
    <row r="353" ht="18">
      <c r="T353" s="105"/>
    </row>
    <row r="354" ht="18">
      <c r="T354" s="105"/>
    </row>
    <row r="355" ht="18">
      <c r="T355" s="105"/>
    </row>
    <row r="356" ht="18">
      <c r="T356" s="105"/>
    </row>
    <row r="357" ht="18">
      <c r="T357" s="105"/>
    </row>
    <row r="358" ht="18">
      <c r="T358" s="105"/>
    </row>
    <row r="359" ht="18">
      <c r="T359" s="105"/>
    </row>
    <row r="360" ht="18">
      <c r="T360" s="105"/>
    </row>
    <row r="361" ht="18">
      <c r="T361" s="105"/>
    </row>
    <row r="362" ht="18">
      <c r="T362" s="105"/>
    </row>
    <row r="363" ht="18">
      <c r="T363" s="105"/>
    </row>
    <row r="364" ht="18">
      <c r="T364" s="105"/>
    </row>
    <row r="365" ht="18">
      <c r="T365" s="105"/>
    </row>
    <row r="366" ht="18">
      <c r="T366" s="105"/>
    </row>
    <row r="367" ht="18">
      <c r="T367" s="105"/>
    </row>
    <row r="368" ht="18">
      <c r="T368" s="105"/>
    </row>
    <row r="369" ht="18">
      <c r="T369" s="105"/>
    </row>
    <row r="370" ht="18">
      <c r="T370" s="105"/>
    </row>
    <row r="371" ht="18">
      <c r="T371" s="105"/>
    </row>
    <row r="372" ht="18">
      <c r="T372" s="105"/>
    </row>
    <row r="373" ht="18">
      <c r="T373" s="105"/>
    </row>
    <row r="374" ht="18">
      <c r="T374" s="105"/>
    </row>
    <row r="375" ht="18">
      <c r="T375" s="105"/>
    </row>
    <row r="376" ht="18">
      <c r="T376" s="105"/>
    </row>
    <row r="377" ht="18">
      <c r="T377" s="105"/>
    </row>
    <row r="378" ht="18">
      <c r="T378" s="105"/>
    </row>
    <row r="379" ht="18">
      <c r="T379" s="105"/>
    </row>
    <row r="380" ht="18">
      <c r="T380" s="105"/>
    </row>
    <row r="381" ht="18">
      <c r="T381" s="105"/>
    </row>
    <row r="382" ht="18">
      <c r="T382" s="105"/>
    </row>
    <row r="383" ht="18">
      <c r="T383" s="105"/>
    </row>
    <row r="384" ht="18">
      <c r="T384" s="105"/>
    </row>
    <row r="385" ht="18">
      <c r="T385" s="105"/>
    </row>
    <row r="386" ht="18">
      <c r="T386" s="105"/>
    </row>
    <row r="387" ht="18">
      <c r="T387" s="105"/>
    </row>
    <row r="388" ht="18">
      <c r="T388" s="105"/>
    </row>
    <row r="389" ht="18">
      <c r="T389" s="105"/>
    </row>
    <row r="390" ht="18">
      <c r="T390" s="105"/>
    </row>
    <row r="391" ht="18">
      <c r="T391" s="105"/>
    </row>
    <row r="392" ht="18">
      <c r="T392" s="105"/>
    </row>
    <row r="393" ht="18">
      <c r="T393" s="105"/>
    </row>
    <row r="394" ht="18">
      <c r="T394" s="105"/>
    </row>
    <row r="395" ht="18">
      <c r="T395" s="105"/>
    </row>
    <row r="396" ht="18">
      <c r="T396" s="105"/>
    </row>
    <row r="397" ht="18">
      <c r="T397" s="105"/>
    </row>
    <row r="398" ht="18">
      <c r="T398" s="105"/>
    </row>
    <row r="399" ht="18">
      <c r="T399" s="105"/>
    </row>
    <row r="400" ht="18">
      <c r="T400" s="105"/>
    </row>
    <row r="401" ht="18">
      <c r="T401" s="105"/>
    </row>
    <row r="402" ht="18">
      <c r="T402" s="105"/>
    </row>
    <row r="403" ht="18">
      <c r="T403" s="105"/>
    </row>
    <row r="404" ht="18">
      <c r="T404" s="105"/>
    </row>
    <row r="405" ht="18">
      <c r="T405" s="105"/>
    </row>
    <row r="406" ht="18">
      <c r="T406" s="105"/>
    </row>
    <row r="407" ht="18">
      <c r="T407" s="105"/>
    </row>
    <row r="408" ht="18">
      <c r="T408" s="105"/>
    </row>
    <row r="409" ht="18">
      <c r="T409" s="105"/>
    </row>
    <row r="410" ht="18">
      <c r="T410" s="105"/>
    </row>
    <row r="411" ht="18">
      <c r="T411" s="105"/>
    </row>
    <row r="412" ht="18">
      <c r="T412" s="105"/>
    </row>
    <row r="413" ht="18">
      <c r="T413" s="105"/>
    </row>
    <row r="414" ht="18">
      <c r="T414" s="105"/>
    </row>
    <row r="415" ht="18">
      <c r="T415" s="105"/>
    </row>
    <row r="416" ht="18">
      <c r="T416" s="105"/>
    </row>
    <row r="417" ht="18">
      <c r="T417" s="105"/>
    </row>
    <row r="418" ht="18">
      <c r="T418" s="105"/>
    </row>
    <row r="419" ht="18">
      <c r="T419" s="105"/>
    </row>
    <row r="420" ht="18">
      <c r="T420" s="105"/>
    </row>
    <row r="421" ht="18">
      <c r="T421" s="105"/>
    </row>
    <row r="422" ht="18">
      <c r="T422" s="105"/>
    </row>
    <row r="423" ht="18">
      <c r="T423" s="105"/>
    </row>
    <row r="424" ht="18">
      <c r="T424" s="105"/>
    </row>
    <row r="425" ht="18">
      <c r="T425" s="105"/>
    </row>
    <row r="426" ht="18">
      <c r="T426" s="105"/>
    </row>
    <row r="427" ht="18">
      <c r="T427" s="105"/>
    </row>
    <row r="428" ht="18">
      <c r="T428" s="105"/>
    </row>
    <row r="429" ht="18">
      <c r="T429" s="105"/>
    </row>
    <row r="430" ht="18">
      <c r="T430" s="105"/>
    </row>
    <row r="431" ht="18">
      <c r="T431" s="105"/>
    </row>
    <row r="432" ht="18">
      <c r="T432" s="105"/>
    </row>
    <row r="433" ht="18">
      <c r="T433" s="105"/>
    </row>
    <row r="434" ht="18">
      <c r="T434" s="105"/>
    </row>
    <row r="435" ht="18">
      <c r="T435" s="105"/>
    </row>
    <row r="436" ht="18">
      <c r="T436" s="105"/>
    </row>
    <row r="437" ht="18">
      <c r="T437" s="105"/>
    </row>
    <row r="438" ht="18">
      <c r="T438" s="105"/>
    </row>
    <row r="439" ht="18">
      <c r="T439" s="105"/>
    </row>
    <row r="440" ht="18">
      <c r="T440" s="105"/>
    </row>
    <row r="441" ht="18">
      <c r="T441" s="105"/>
    </row>
    <row r="442" ht="18">
      <c r="T442" s="105"/>
    </row>
    <row r="443" ht="18">
      <c r="T443" s="105"/>
    </row>
    <row r="444" ht="18">
      <c r="T444" s="105"/>
    </row>
    <row r="445" ht="18">
      <c r="T445" s="105"/>
    </row>
    <row r="446" ht="18">
      <c r="T446" s="105"/>
    </row>
    <row r="447" ht="18">
      <c r="T447" s="105"/>
    </row>
    <row r="448" ht="18">
      <c r="T448" s="105"/>
    </row>
    <row r="449" ht="18">
      <c r="T449" s="105"/>
    </row>
    <row r="450" ht="18">
      <c r="T450" s="105"/>
    </row>
    <row r="451" ht="18">
      <c r="T451" s="105"/>
    </row>
    <row r="452" ht="18">
      <c r="T452" s="105"/>
    </row>
    <row r="453" ht="18">
      <c r="T453" s="105"/>
    </row>
    <row r="454" ht="18">
      <c r="T454" s="105"/>
    </row>
    <row r="455" ht="18">
      <c r="T455" s="105"/>
    </row>
    <row r="456" ht="18">
      <c r="T456" s="105"/>
    </row>
    <row r="457" ht="18">
      <c r="T457" s="105"/>
    </row>
    <row r="458" ht="18">
      <c r="T458" s="105"/>
    </row>
    <row r="459" ht="18">
      <c r="T459" s="105"/>
    </row>
    <row r="460" ht="18">
      <c r="T460" s="105"/>
    </row>
    <row r="461" ht="18">
      <c r="T461" s="105"/>
    </row>
    <row r="462" ht="18">
      <c r="T462" s="105"/>
    </row>
    <row r="463" ht="18">
      <c r="T463" s="105"/>
    </row>
    <row r="464" ht="18">
      <c r="T464" s="105"/>
    </row>
    <row r="465" ht="18">
      <c r="T465" s="105"/>
    </row>
    <row r="466" ht="18">
      <c r="T466" s="105"/>
    </row>
    <row r="467" ht="18">
      <c r="T467" s="105"/>
    </row>
    <row r="468" ht="18">
      <c r="T468" s="105"/>
    </row>
    <row r="469" ht="18">
      <c r="T469" s="105"/>
    </row>
    <row r="470" ht="18">
      <c r="T470" s="105"/>
    </row>
    <row r="471" ht="18">
      <c r="T471" s="105"/>
    </row>
    <row r="472" ht="18">
      <c r="T472" s="105"/>
    </row>
    <row r="473" ht="18">
      <c r="T473" s="105"/>
    </row>
    <row r="474" ht="18">
      <c r="T474" s="105"/>
    </row>
    <row r="475" ht="18">
      <c r="T475" s="105"/>
    </row>
    <row r="476" ht="18">
      <c r="T476" s="105"/>
    </row>
    <row r="477" ht="18">
      <c r="T477" s="105"/>
    </row>
    <row r="478" ht="18">
      <c r="T478" s="105"/>
    </row>
    <row r="479" ht="18">
      <c r="T479" s="105"/>
    </row>
    <row r="480" ht="18">
      <c r="T480" s="105"/>
    </row>
    <row r="481" ht="18">
      <c r="T481" s="105"/>
    </row>
    <row r="482" ht="18">
      <c r="T482" s="105"/>
    </row>
    <row r="483" ht="18">
      <c r="T483" s="105"/>
    </row>
    <row r="484" ht="18">
      <c r="T484" s="105"/>
    </row>
    <row r="485" ht="18">
      <c r="T485" s="105"/>
    </row>
    <row r="486" ht="18">
      <c r="T486" s="105"/>
    </row>
    <row r="487" ht="18">
      <c r="T487" s="105"/>
    </row>
    <row r="488" ht="18">
      <c r="T488" s="105"/>
    </row>
    <row r="489" ht="18">
      <c r="T489" s="105"/>
    </row>
    <row r="490" ht="18">
      <c r="T490" s="105"/>
    </row>
    <row r="491" ht="18">
      <c r="T491" s="105"/>
    </row>
    <row r="492" ht="18">
      <c r="T492" s="105"/>
    </row>
    <row r="493" ht="18">
      <c r="T493" s="105"/>
    </row>
    <row r="494" ht="18">
      <c r="T494" s="105"/>
    </row>
    <row r="495" ht="18">
      <c r="T495" s="105"/>
    </row>
    <row r="496" ht="18">
      <c r="T496" s="105"/>
    </row>
    <row r="497" ht="18">
      <c r="T497" s="105"/>
    </row>
    <row r="498" ht="18">
      <c r="T498" s="105"/>
    </row>
    <row r="499" ht="18">
      <c r="T499" s="105"/>
    </row>
    <row r="500" ht="18">
      <c r="T500" s="105"/>
    </row>
    <row r="501" ht="18">
      <c r="T501" s="105"/>
    </row>
    <row r="502" ht="18">
      <c r="T502" s="105"/>
    </row>
    <row r="503" ht="18">
      <c r="T503" s="105"/>
    </row>
    <row r="504" ht="18">
      <c r="T504" s="105"/>
    </row>
    <row r="505" ht="18">
      <c r="T505" s="105"/>
    </row>
    <row r="506" ht="18">
      <c r="T506" s="105"/>
    </row>
    <row r="507" ht="18">
      <c r="T507" s="105"/>
    </row>
    <row r="508" ht="18">
      <c r="T508" s="105"/>
    </row>
    <row r="509" ht="18">
      <c r="T509" s="105"/>
    </row>
    <row r="510" ht="18">
      <c r="T510" s="105"/>
    </row>
    <row r="511" ht="18">
      <c r="T511" s="105"/>
    </row>
    <row r="512" ht="18">
      <c r="T512" s="105"/>
    </row>
    <row r="513" ht="18">
      <c r="T513" s="105"/>
    </row>
    <row r="514" ht="18">
      <c r="T514" s="105"/>
    </row>
    <row r="515" ht="18">
      <c r="T515" s="105"/>
    </row>
    <row r="516" ht="18">
      <c r="T516" s="105"/>
    </row>
    <row r="517" ht="18">
      <c r="T517" s="105"/>
    </row>
    <row r="518" ht="18">
      <c r="T518" s="105"/>
    </row>
    <row r="519" ht="18">
      <c r="T519" s="105"/>
    </row>
    <row r="520" ht="18">
      <c r="T520" s="105"/>
    </row>
    <row r="521" ht="18">
      <c r="T521" s="105"/>
    </row>
    <row r="522" ht="18">
      <c r="T522" s="105"/>
    </row>
    <row r="523" ht="18">
      <c r="T523" s="105"/>
    </row>
    <row r="524" ht="18">
      <c r="T524" s="105"/>
    </row>
    <row r="525" ht="18">
      <c r="T525" s="105"/>
    </row>
    <row r="526" ht="18">
      <c r="T526" s="105"/>
    </row>
    <row r="527" ht="18">
      <c r="T527" s="105"/>
    </row>
    <row r="528" ht="18">
      <c r="T528" s="105"/>
    </row>
    <row r="529" ht="18">
      <c r="T529" s="105"/>
    </row>
    <row r="530" ht="18">
      <c r="T530" s="105"/>
    </row>
    <row r="531" ht="18">
      <c r="T531" s="105"/>
    </row>
    <row r="532" ht="18">
      <c r="T532" s="105"/>
    </row>
    <row r="533" ht="18">
      <c r="T533" s="105"/>
    </row>
    <row r="534" ht="18">
      <c r="T534" s="105"/>
    </row>
    <row r="535" ht="18">
      <c r="T535" s="105"/>
    </row>
    <row r="536" ht="18">
      <c r="T536" s="105"/>
    </row>
    <row r="537" ht="18">
      <c r="T537" s="105"/>
    </row>
    <row r="538" ht="18">
      <c r="T538" s="105"/>
    </row>
    <row r="539" ht="18">
      <c r="T539" s="105"/>
    </row>
    <row r="540" ht="18">
      <c r="T540" s="105"/>
    </row>
    <row r="541" ht="18">
      <c r="T541" s="105"/>
    </row>
    <row r="542" ht="18">
      <c r="T542" s="105"/>
    </row>
    <row r="543" ht="18">
      <c r="T543" s="105"/>
    </row>
    <row r="544" ht="18">
      <c r="T544" s="105"/>
    </row>
    <row r="545" ht="18">
      <c r="T545" s="105"/>
    </row>
    <row r="546" ht="18">
      <c r="T546" s="105"/>
    </row>
    <row r="547" ht="18">
      <c r="T547" s="105"/>
    </row>
    <row r="548" ht="18">
      <c r="T548" s="105"/>
    </row>
    <row r="549" ht="18">
      <c r="T549" s="105"/>
    </row>
    <row r="550" ht="18">
      <c r="T550" s="105"/>
    </row>
    <row r="551" ht="18">
      <c r="T551" s="105"/>
    </row>
    <row r="552" ht="18">
      <c r="T552" s="105"/>
    </row>
    <row r="553" ht="18">
      <c r="T553" s="105"/>
    </row>
    <row r="554" ht="18">
      <c r="T554" s="105"/>
    </row>
    <row r="555" ht="18">
      <c r="T555" s="105"/>
    </row>
    <row r="556" ht="18">
      <c r="T556" s="105"/>
    </row>
    <row r="557" ht="18">
      <c r="T557" s="105"/>
    </row>
    <row r="558" ht="18">
      <c r="T558" s="105"/>
    </row>
    <row r="559" ht="18">
      <c r="T559" s="105"/>
    </row>
    <row r="560" ht="18">
      <c r="T560" s="105"/>
    </row>
    <row r="561" ht="18">
      <c r="T561" s="105"/>
    </row>
    <row r="562" ht="18">
      <c r="T562" s="105"/>
    </row>
    <row r="563" ht="18">
      <c r="T563" s="105"/>
    </row>
    <row r="564" ht="18">
      <c r="T564" s="105"/>
    </row>
    <row r="565" ht="18">
      <c r="T565" s="105"/>
    </row>
    <row r="566" ht="18">
      <c r="T566" s="105"/>
    </row>
    <row r="567" ht="18">
      <c r="T567" s="105"/>
    </row>
    <row r="568" ht="18">
      <c r="T568" s="105"/>
    </row>
    <row r="569" ht="18">
      <c r="T569" s="105"/>
    </row>
    <row r="570" ht="18">
      <c r="T570" s="105"/>
    </row>
    <row r="571" ht="18">
      <c r="T571" s="105"/>
    </row>
    <row r="572" ht="18">
      <c r="T572" s="105"/>
    </row>
    <row r="573" ht="18">
      <c r="T573" s="105"/>
    </row>
    <row r="574" ht="18">
      <c r="T574" s="105"/>
    </row>
    <row r="575" ht="18">
      <c r="T575" s="105"/>
    </row>
    <row r="576" ht="18">
      <c r="T576" s="105"/>
    </row>
    <row r="577" ht="18">
      <c r="T577" s="105"/>
    </row>
    <row r="578" ht="18">
      <c r="T578" s="105"/>
    </row>
    <row r="579" ht="18">
      <c r="T579" s="105"/>
    </row>
    <row r="580" ht="18">
      <c r="T580" s="105"/>
    </row>
    <row r="581" ht="18">
      <c r="T581" s="105"/>
    </row>
    <row r="582" ht="18">
      <c r="T582" s="105"/>
    </row>
    <row r="583" ht="18">
      <c r="T583" s="105"/>
    </row>
    <row r="584" ht="18">
      <c r="T584" s="105"/>
    </row>
    <row r="585" ht="18">
      <c r="T585" s="105"/>
    </row>
    <row r="586" ht="18">
      <c r="T586" s="105"/>
    </row>
    <row r="587" ht="18">
      <c r="T587" s="105"/>
    </row>
    <row r="588" ht="18">
      <c r="T588" s="105"/>
    </row>
    <row r="589" ht="18">
      <c r="T589" s="105"/>
    </row>
    <row r="590" ht="18">
      <c r="T590" s="105"/>
    </row>
    <row r="591" ht="18">
      <c r="T591" s="105"/>
    </row>
    <row r="592" ht="18">
      <c r="T592" s="105"/>
    </row>
    <row r="593" ht="18">
      <c r="T593" s="105"/>
    </row>
    <row r="594" ht="18">
      <c r="T594" s="105"/>
    </row>
    <row r="595" ht="18">
      <c r="T595" s="105"/>
    </row>
    <row r="596" ht="18">
      <c r="T596" s="105"/>
    </row>
    <row r="597" ht="18">
      <c r="T597" s="105"/>
    </row>
    <row r="598" ht="18">
      <c r="T598" s="105"/>
    </row>
    <row r="599" ht="18">
      <c r="T599" s="105"/>
    </row>
    <row r="600" ht="18">
      <c r="T600" s="105"/>
    </row>
    <row r="601" ht="18">
      <c r="T601" s="105"/>
    </row>
    <row r="602" ht="18">
      <c r="T602" s="105"/>
    </row>
    <row r="603" ht="18">
      <c r="T603" s="105"/>
    </row>
    <row r="604" ht="18">
      <c r="T604" s="105"/>
    </row>
    <row r="605" ht="18">
      <c r="T605" s="105"/>
    </row>
    <row r="606" ht="18">
      <c r="T606" s="105"/>
    </row>
    <row r="607" ht="18">
      <c r="T607" s="105"/>
    </row>
    <row r="608" ht="18">
      <c r="T608" s="105"/>
    </row>
    <row r="609" ht="18">
      <c r="T609" s="105"/>
    </row>
    <row r="610" ht="18">
      <c r="T610" s="105"/>
    </row>
    <row r="611" ht="18">
      <c r="T611" s="105"/>
    </row>
    <row r="612" ht="18">
      <c r="T612" s="105"/>
    </row>
    <row r="613" ht="18">
      <c r="T613" s="105"/>
    </row>
    <row r="614" ht="18">
      <c r="T614" s="105"/>
    </row>
    <row r="615" ht="18">
      <c r="T615" s="105"/>
    </row>
    <row r="616" ht="18">
      <c r="T616" s="105"/>
    </row>
    <row r="617" ht="18">
      <c r="T617" s="105"/>
    </row>
    <row r="618" ht="18">
      <c r="T618" s="105"/>
    </row>
    <row r="619" ht="18">
      <c r="T619" s="105"/>
    </row>
    <row r="620" ht="18">
      <c r="T620" s="105"/>
    </row>
    <row r="621" ht="18">
      <c r="T621" s="105"/>
    </row>
    <row r="622" ht="18">
      <c r="T622" s="105"/>
    </row>
    <row r="623" ht="18">
      <c r="T623" s="105"/>
    </row>
    <row r="624" ht="18">
      <c r="T624" s="105"/>
    </row>
    <row r="625" ht="18">
      <c r="T625" s="105"/>
    </row>
    <row r="626" ht="18">
      <c r="T626" s="105"/>
    </row>
    <row r="627" ht="18">
      <c r="T627" s="105"/>
    </row>
    <row r="628" ht="18">
      <c r="T628" s="105"/>
    </row>
    <row r="629" ht="18">
      <c r="T629" s="105"/>
    </row>
    <row r="630" ht="18">
      <c r="T630" s="105"/>
    </row>
    <row r="631" ht="18">
      <c r="T631" s="105"/>
    </row>
    <row r="632" ht="18">
      <c r="T632" s="105"/>
    </row>
    <row r="633" ht="18">
      <c r="T633" s="105"/>
    </row>
    <row r="634" ht="18">
      <c r="T634" s="105"/>
    </row>
    <row r="635" ht="18">
      <c r="T635" s="105"/>
    </row>
    <row r="636" ht="18">
      <c r="T636" s="105"/>
    </row>
    <row r="637" ht="18">
      <c r="T637" s="105"/>
    </row>
    <row r="638" ht="18">
      <c r="T638" s="105"/>
    </row>
    <row r="639" ht="18">
      <c r="T639" s="105"/>
    </row>
    <row r="640" ht="18">
      <c r="T640" s="105"/>
    </row>
    <row r="641" ht="18">
      <c r="T641" s="105"/>
    </row>
    <row r="642" ht="18">
      <c r="T642" s="105"/>
    </row>
    <row r="643" ht="18">
      <c r="T643" s="105"/>
    </row>
    <row r="644" ht="18">
      <c r="T644" s="105"/>
    </row>
    <row r="645" ht="18">
      <c r="T645" s="105"/>
    </row>
    <row r="646" ht="18">
      <c r="T646" s="105"/>
    </row>
    <row r="647" ht="18">
      <c r="T647" s="105"/>
    </row>
    <row r="648" ht="18">
      <c r="T648" s="105"/>
    </row>
    <row r="649" ht="18">
      <c r="T649" s="105"/>
    </row>
    <row r="650" ht="18">
      <c r="T650" s="105"/>
    </row>
    <row r="651" ht="18">
      <c r="T651" s="105"/>
    </row>
    <row r="652" ht="18">
      <c r="T652" s="105"/>
    </row>
    <row r="653" ht="18">
      <c r="T653" s="105"/>
    </row>
    <row r="654" ht="18">
      <c r="T654" s="105"/>
    </row>
    <row r="655" ht="18">
      <c r="T655" s="105"/>
    </row>
    <row r="656" ht="18">
      <c r="T656" s="105"/>
    </row>
    <row r="657" ht="18">
      <c r="T657" s="105"/>
    </row>
    <row r="658" ht="18">
      <c r="T658" s="105"/>
    </row>
    <row r="659" ht="18">
      <c r="T659" s="105"/>
    </row>
    <row r="660" ht="18">
      <c r="T660" s="105"/>
    </row>
    <row r="661" ht="18">
      <c r="T661" s="105"/>
    </row>
    <row r="662" ht="18">
      <c r="T662" s="105"/>
    </row>
    <row r="663" ht="18">
      <c r="T663" s="105"/>
    </row>
    <row r="664" ht="18">
      <c r="T664" s="105"/>
    </row>
    <row r="665" ht="18">
      <c r="T665" s="105"/>
    </row>
    <row r="666" ht="18">
      <c r="T666" s="105"/>
    </row>
    <row r="667" ht="18">
      <c r="T667" s="105"/>
    </row>
    <row r="668" ht="18">
      <c r="T668" s="105"/>
    </row>
    <row r="669" ht="18">
      <c r="T669" s="105"/>
    </row>
    <row r="670" ht="18">
      <c r="T670" s="105"/>
    </row>
    <row r="671" ht="18">
      <c r="T671" s="105"/>
    </row>
    <row r="672" ht="18">
      <c r="T672" s="105"/>
    </row>
    <row r="673" ht="18">
      <c r="T673" s="105"/>
    </row>
    <row r="674" ht="18">
      <c r="T674" s="105"/>
    </row>
    <row r="675" ht="18">
      <c r="T675" s="105"/>
    </row>
    <row r="676" ht="18">
      <c r="T676" s="105"/>
    </row>
    <row r="677" ht="18">
      <c r="T677" s="105"/>
    </row>
    <row r="678" ht="18">
      <c r="T678" s="105"/>
    </row>
    <row r="679" ht="18">
      <c r="T679" s="105"/>
    </row>
    <row r="680" ht="18">
      <c r="T680" s="105"/>
    </row>
    <row r="681" ht="18">
      <c r="T681" s="105"/>
    </row>
    <row r="682" ht="18">
      <c r="T682" s="105"/>
    </row>
    <row r="683" ht="18">
      <c r="T683" s="105"/>
    </row>
    <row r="684" ht="18">
      <c r="T684" s="105"/>
    </row>
    <row r="685" ht="18">
      <c r="T685" s="105"/>
    </row>
    <row r="686" ht="18">
      <c r="T686" s="105"/>
    </row>
    <row r="687" ht="18">
      <c r="T687" s="105"/>
    </row>
    <row r="688" ht="18">
      <c r="T688" s="105"/>
    </row>
    <row r="689" ht="18">
      <c r="T689" s="105"/>
    </row>
    <row r="690" ht="18">
      <c r="T690" s="105"/>
    </row>
    <row r="691" ht="18">
      <c r="T691" s="105"/>
    </row>
    <row r="692" ht="18">
      <c r="T692" s="105"/>
    </row>
    <row r="693" ht="18">
      <c r="T693" s="105"/>
    </row>
    <row r="694" ht="18">
      <c r="T694" s="105"/>
    </row>
    <row r="695" ht="18">
      <c r="T695" s="105"/>
    </row>
    <row r="696" ht="18">
      <c r="T696" s="105"/>
    </row>
    <row r="697" ht="18">
      <c r="T697" s="105"/>
    </row>
    <row r="698" ht="18">
      <c r="T698" s="105"/>
    </row>
    <row r="699" ht="18">
      <c r="T699" s="105"/>
    </row>
    <row r="700" ht="18">
      <c r="T700" s="105"/>
    </row>
    <row r="701" ht="18">
      <c r="T701" s="105"/>
    </row>
    <row r="702" ht="18">
      <c r="T702" s="105"/>
    </row>
    <row r="703" ht="18">
      <c r="T703" s="105"/>
    </row>
    <row r="704" ht="18">
      <c r="T704" s="105"/>
    </row>
    <row r="705" ht="18">
      <c r="T705" s="105"/>
    </row>
    <row r="706" ht="18">
      <c r="T706" s="105"/>
    </row>
    <row r="707" ht="18">
      <c r="T707" s="105"/>
    </row>
    <row r="708" ht="18">
      <c r="T708" s="105"/>
    </row>
    <row r="709" ht="18">
      <c r="T709" s="105"/>
    </row>
    <row r="710" ht="18">
      <c r="T710" s="105"/>
    </row>
    <row r="711" ht="18">
      <c r="T711" s="105"/>
    </row>
    <row r="712" ht="18">
      <c r="T712" s="105"/>
    </row>
    <row r="713" ht="18">
      <c r="T713" s="105"/>
    </row>
    <row r="714" ht="18">
      <c r="T714" s="105"/>
    </row>
    <row r="715" ht="18">
      <c r="T715" s="105"/>
    </row>
    <row r="716" ht="18">
      <c r="T716" s="105"/>
    </row>
    <row r="717" ht="18">
      <c r="T717" s="105"/>
    </row>
    <row r="718" ht="18">
      <c r="T718" s="105"/>
    </row>
    <row r="719" ht="18">
      <c r="T719" s="105"/>
    </row>
    <row r="720" ht="18">
      <c r="T720" s="105"/>
    </row>
    <row r="721" ht="18">
      <c r="T721" s="105"/>
    </row>
    <row r="722" ht="18">
      <c r="T722" s="105"/>
    </row>
    <row r="723" ht="18">
      <c r="T723" s="105"/>
    </row>
    <row r="724" ht="18">
      <c r="T724" s="105"/>
    </row>
    <row r="725" ht="18">
      <c r="T725" s="105"/>
    </row>
    <row r="726" ht="18">
      <c r="T726" s="105"/>
    </row>
    <row r="727" ht="18">
      <c r="T727" s="105"/>
    </row>
    <row r="728" ht="18">
      <c r="T728" s="105"/>
    </row>
    <row r="729" ht="18">
      <c r="T729" s="105"/>
    </row>
    <row r="730" ht="18">
      <c r="T730" s="105"/>
    </row>
    <row r="731" ht="18">
      <c r="T731" s="105"/>
    </row>
    <row r="732" ht="18">
      <c r="T732" s="105"/>
    </row>
    <row r="733" ht="18">
      <c r="T733" s="105"/>
    </row>
    <row r="734" ht="18">
      <c r="T734" s="105"/>
    </row>
    <row r="735" ht="18">
      <c r="T735" s="105"/>
    </row>
    <row r="736" ht="18">
      <c r="T736" s="105"/>
    </row>
    <row r="737" ht="18">
      <c r="T737" s="105"/>
    </row>
    <row r="738" ht="18">
      <c r="T738" s="105"/>
    </row>
    <row r="739" ht="18">
      <c r="T739" s="105"/>
    </row>
    <row r="740" ht="18">
      <c r="T740" s="105"/>
    </row>
    <row r="741" ht="18">
      <c r="T741" s="105"/>
    </row>
    <row r="742" ht="18">
      <c r="T742" s="105"/>
    </row>
    <row r="743" ht="18">
      <c r="T743" s="105"/>
    </row>
    <row r="744" ht="18">
      <c r="T744" s="105"/>
    </row>
    <row r="745" ht="18">
      <c r="T745" s="105"/>
    </row>
    <row r="746" ht="18">
      <c r="T746" s="105"/>
    </row>
    <row r="747" ht="18">
      <c r="T747" s="105"/>
    </row>
    <row r="748" ht="18">
      <c r="T748" s="105"/>
    </row>
    <row r="749" ht="18">
      <c r="T749" s="105"/>
    </row>
    <row r="750" ht="18">
      <c r="T750" s="105"/>
    </row>
    <row r="751" ht="18">
      <c r="T751" s="105"/>
    </row>
    <row r="752" ht="18">
      <c r="T752" s="105"/>
    </row>
    <row r="753" ht="18">
      <c r="T753" s="105"/>
    </row>
    <row r="754" ht="18">
      <c r="T754" s="105"/>
    </row>
    <row r="755" ht="18">
      <c r="T755" s="105"/>
    </row>
    <row r="756" ht="18">
      <c r="T756" s="105"/>
    </row>
    <row r="757" ht="18">
      <c r="T757" s="105"/>
    </row>
    <row r="758" ht="18">
      <c r="T758" s="105"/>
    </row>
    <row r="759" ht="18">
      <c r="T759" s="105"/>
    </row>
    <row r="760" ht="18">
      <c r="T760" s="105"/>
    </row>
    <row r="761" ht="18">
      <c r="T761" s="105"/>
    </row>
    <row r="762" ht="18">
      <c r="T762" s="105"/>
    </row>
    <row r="763" ht="18">
      <c r="T763" s="105"/>
    </row>
    <row r="764" ht="18">
      <c r="T764" s="105"/>
    </row>
    <row r="765" ht="18">
      <c r="T765" s="105"/>
    </row>
    <row r="766" ht="18">
      <c r="T766" s="105"/>
    </row>
    <row r="767" ht="18">
      <c r="T767" s="105"/>
    </row>
    <row r="768" ht="18">
      <c r="T768" s="105"/>
    </row>
    <row r="769" ht="18">
      <c r="T769" s="105"/>
    </row>
    <row r="770" ht="18">
      <c r="T770" s="105"/>
    </row>
    <row r="771" ht="18">
      <c r="T771" s="105"/>
    </row>
    <row r="772" ht="18">
      <c r="T772" s="105"/>
    </row>
    <row r="773" ht="18">
      <c r="T773" s="105"/>
    </row>
    <row r="774" ht="18">
      <c r="T774" s="105"/>
    </row>
    <row r="775" ht="18">
      <c r="T775" s="105"/>
    </row>
    <row r="776" ht="18">
      <c r="T776" s="105"/>
    </row>
    <row r="777" ht="18">
      <c r="T777" s="105"/>
    </row>
    <row r="778" ht="18">
      <c r="T778" s="105"/>
    </row>
    <row r="779" ht="18">
      <c r="T779" s="105"/>
    </row>
    <row r="780" ht="18">
      <c r="T780" s="105"/>
    </row>
    <row r="781" ht="18">
      <c r="T781" s="105"/>
    </row>
    <row r="782" ht="18">
      <c r="T782" s="105"/>
    </row>
    <row r="783" ht="18">
      <c r="T783" s="105"/>
    </row>
    <row r="784" ht="18">
      <c r="T784" s="105"/>
    </row>
    <row r="785" ht="18">
      <c r="T785" s="105"/>
    </row>
    <row r="786" ht="18">
      <c r="T786" s="105"/>
    </row>
    <row r="787" ht="18">
      <c r="T787" s="105"/>
    </row>
  </sheetData>
  <sheetProtection/>
  <mergeCells count="4">
    <mergeCell ref="A1:D1"/>
    <mergeCell ref="A2:D2"/>
    <mergeCell ref="A3:D3"/>
    <mergeCell ref="A5:D5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40"/>
  <sheetViews>
    <sheetView showGridLines="0" zoomScaleSheetLayoutView="100" zoomScalePageLayoutView="0" workbookViewId="0" topLeftCell="A50">
      <selection activeCell="L78" sqref="L78"/>
    </sheetView>
  </sheetViews>
  <sheetFormatPr defaultColWidth="9.140625" defaultRowHeight="12.75"/>
  <cols>
    <col min="1" max="1" width="9.57421875" style="3" customWidth="1"/>
    <col min="2" max="4" width="16.28125" style="3" customWidth="1"/>
    <col min="5" max="5" width="22.00390625" style="3" customWidth="1"/>
    <col min="6" max="6" width="7.8515625" style="3" customWidth="1"/>
    <col min="7" max="7" width="4.421875" style="3" bestFit="1" customWidth="1"/>
    <col min="8" max="8" width="12.7109375" style="3" bestFit="1" customWidth="1"/>
    <col min="9" max="10" width="12.7109375" style="3" customWidth="1"/>
    <col min="11" max="11" width="14.57421875" style="3" customWidth="1"/>
    <col min="12" max="27" width="9.140625" style="3" customWidth="1"/>
    <col min="28" max="16384" width="9.140625" style="4" customWidth="1"/>
  </cols>
  <sheetData>
    <row r="1" spans="1:22" ht="15">
      <c r="A1" s="311" t="s">
        <v>234</v>
      </c>
      <c r="B1" s="311"/>
      <c r="C1" s="311"/>
      <c r="D1" s="311"/>
      <c r="E1" s="31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5">
      <c r="A2" s="311" t="s">
        <v>42</v>
      </c>
      <c r="B2" s="311"/>
      <c r="C2" s="311"/>
      <c r="D2" s="311"/>
      <c r="E2" s="31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5">
      <c r="A3" s="311" t="s">
        <v>204</v>
      </c>
      <c r="B3" s="331"/>
      <c r="C3" s="331"/>
      <c r="D3" s="331"/>
      <c r="E3" s="33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8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5">
      <c r="A5" s="281" t="s">
        <v>264</v>
      </c>
      <c r="B5" s="282"/>
      <c r="C5" s="282"/>
      <c r="D5" s="282"/>
      <c r="E5" s="283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14.25" customHeight="1">
      <c r="A6" s="51"/>
      <c r="B6" s="23"/>
      <c r="C6" s="51"/>
      <c r="D6" s="51"/>
      <c r="E6" s="106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5">
      <c r="A7" s="374" t="s">
        <v>43</v>
      </c>
      <c r="B7" s="135" t="s">
        <v>93</v>
      </c>
      <c r="C7" s="135" t="s">
        <v>45</v>
      </c>
      <c r="D7" s="135" t="s">
        <v>46</v>
      </c>
      <c r="E7" s="239" t="s">
        <v>95</v>
      </c>
      <c r="F7" s="51"/>
      <c r="G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5">
      <c r="A8" s="375"/>
      <c r="B8" s="168" t="s">
        <v>44</v>
      </c>
      <c r="C8" s="168" t="s">
        <v>44</v>
      </c>
      <c r="D8" s="168" t="s">
        <v>47</v>
      </c>
      <c r="E8" s="168" t="s">
        <v>96</v>
      </c>
      <c r="F8" s="51"/>
      <c r="G8" s="51"/>
      <c r="H8" s="2"/>
      <c r="I8" s="2"/>
      <c r="J8" s="2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ht="15">
      <c r="A9" s="375"/>
      <c r="B9" s="48" t="s">
        <v>5</v>
      </c>
      <c r="C9" s="48" t="s">
        <v>27</v>
      </c>
      <c r="D9" s="48" t="s">
        <v>94</v>
      </c>
      <c r="E9" s="213" t="s">
        <v>133</v>
      </c>
      <c r="F9" s="51"/>
      <c r="G9" s="169" t="s">
        <v>82</v>
      </c>
      <c r="H9" s="170" t="s">
        <v>194</v>
      </c>
      <c r="I9" s="170" t="s">
        <v>195</v>
      </c>
      <c r="J9" s="169" t="s">
        <v>196</v>
      </c>
      <c r="K9" s="169" t="s">
        <v>95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13.5" customHeight="1">
      <c r="A10" s="171">
        <v>2016</v>
      </c>
      <c r="B10" s="172"/>
      <c r="C10" s="172"/>
      <c r="D10" s="172">
        <f>B10-C10</f>
        <v>0</v>
      </c>
      <c r="E10" s="172">
        <v>119663250.65</v>
      </c>
      <c r="F10" s="173"/>
      <c r="G10" s="171"/>
      <c r="H10" s="174"/>
      <c r="I10" s="175"/>
      <c r="J10" s="176"/>
      <c r="K10" s="176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3.5" customHeight="1">
      <c r="A11" s="171">
        <v>2017</v>
      </c>
      <c r="B11" s="172">
        <v>21114858.62</v>
      </c>
      <c r="C11" s="172">
        <v>6805165.71</v>
      </c>
      <c r="D11" s="172">
        <v>14309692.9</v>
      </c>
      <c r="E11" s="172">
        <f>E10+D11</f>
        <v>133972943.55000001</v>
      </c>
      <c r="F11" s="173"/>
      <c r="G11" s="171"/>
      <c r="H11" s="174"/>
      <c r="I11" s="175"/>
      <c r="J11" s="176"/>
      <c r="K11" s="176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ht="13.5" customHeight="1">
      <c r="A12" s="171">
        <v>2018</v>
      </c>
      <c r="B12" s="172">
        <v>21068422.18</v>
      </c>
      <c r="C12" s="172">
        <v>8215805.39</v>
      </c>
      <c r="D12" s="172">
        <v>12852616.79</v>
      </c>
      <c r="E12" s="172">
        <f>E11+D12</f>
        <v>146825560.34</v>
      </c>
      <c r="F12" s="173"/>
      <c r="G12" s="171"/>
      <c r="H12" s="174"/>
      <c r="I12" s="175"/>
      <c r="J12" s="176"/>
      <c r="K12" s="176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13.5" customHeight="1">
      <c r="A13" s="171">
        <v>2019</v>
      </c>
      <c r="B13" s="172">
        <v>22210870.97</v>
      </c>
      <c r="C13" s="172">
        <v>8935386</v>
      </c>
      <c r="D13" s="172">
        <v>13275484.97</v>
      </c>
      <c r="E13" s="172">
        <f aca="true" t="shared" si="0" ref="E13:E74">E12+D13</f>
        <v>160101045.31</v>
      </c>
      <c r="F13" s="173"/>
      <c r="G13" s="171"/>
      <c r="H13" s="174"/>
      <c r="I13" s="175"/>
      <c r="J13" s="176"/>
      <c r="K13" s="176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13.5" customHeight="1">
      <c r="A14" s="171">
        <v>2020</v>
      </c>
      <c r="B14" s="172">
        <v>23519259.42</v>
      </c>
      <c r="C14" s="172">
        <v>9300661.3</v>
      </c>
      <c r="D14" s="172">
        <v>14218598.12</v>
      </c>
      <c r="E14" s="172">
        <f t="shared" si="0"/>
        <v>174319643.43</v>
      </c>
      <c r="F14" s="173"/>
      <c r="G14" s="171"/>
      <c r="H14" s="174"/>
      <c r="I14" s="175"/>
      <c r="J14" s="176"/>
      <c r="K14" s="176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3.5" customHeight="1">
      <c r="A15" s="171">
        <v>2021</v>
      </c>
      <c r="B15" s="172">
        <v>24643890.86</v>
      </c>
      <c r="C15" s="172">
        <v>10363408.92</v>
      </c>
      <c r="D15" s="172">
        <v>14280085.94</v>
      </c>
      <c r="E15" s="172">
        <f t="shared" si="0"/>
        <v>188599729.37</v>
      </c>
      <c r="F15" s="173"/>
      <c r="G15" s="171"/>
      <c r="H15" s="174"/>
      <c r="I15" s="175"/>
      <c r="J15" s="176"/>
      <c r="K15" s="176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13.5" customHeight="1">
      <c r="A16" s="171">
        <v>2022</v>
      </c>
      <c r="B16" s="172">
        <v>25639139.22</v>
      </c>
      <c r="C16" s="172">
        <v>11840946.6</v>
      </c>
      <c r="D16" s="172">
        <v>13798192.63</v>
      </c>
      <c r="E16" s="172">
        <f t="shared" si="0"/>
        <v>202397922</v>
      </c>
      <c r="F16" s="173"/>
      <c r="G16" s="171"/>
      <c r="H16" s="174"/>
      <c r="I16" s="175"/>
      <c r="J16" s="176"/>
      <c r="K16" s="176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13.5" customHeight="1">
      <c r="A17" s="171">
        <v>2023</v>
      </c>
      <c r="B17" s="172">
        <v>27211496.41</v>
      </c>
      <c r="C17" s="172">
        <v>13126968.53</v>
      </c>
      <c r="D17" s="172">
        <v>14084527.88</v>
      </c>
      <c r="E17" s="172">
        <f t="shared" si="0"/>
        <v>216482449.88</v>
      </c>
      <c r="F17" s="173"/>
      <c r="G17" s="171"/>
      <c r="H17" s="174"/>
      <c r="I17" s="175"/>
      <c r="J17" s="176"/>
      <c r="K17" s="176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13.5" customHeight="1">
      <c r="A18" s="171">
        <v>2024</v>
      </c>
      <c r="B18" s="172">
        <v>28838730.78</v>
      </c>
      <c r="C18" s="172">
        <v>14409201.06</v>
      </c>
      <c r="D18" s="172">
        <v>14429529.72</v>
      </c>
      <c r="E18" s="172">
        <f t="shared" si="0"/>
        <v>230911979.6</v>
      </c>
      <c r="F18" s="173"/>
      <c r="G18" s="171"/>
      <c r="H18" s="174"/>
      <c r="I18" s="175"/>
      <c r="J18" s="176"/>
      <c r="K18" s="176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13.5" customHeight="1">
      <c r="A19" s="171">
        <v>2025</v>
      </c>
      <c r="B19" s="172">
        <v>30585573.74</v>
      </c>
      <c r="C19" s="172">
        <v>15495135.67</v>
      </c>
      <c r="D19" s="172">
        <v>15090438.06</v>
      </c>
      <c r="E19" s="172">
        <f t="shared" si="0"/>
        <v>246002417.66</v>
      </c>
      <c r="F19" s="173"/>
      <c r="G19" s="171"/>
      <c r="H19" s="174"/>
      <c r="I19" s="175"/>
      <c r="J19" s="176"/>
      <c r="K19" s="176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13.5" customHeight="1">
      <c r="A20" s="171">
        <v>2026</v>
      </c>
      <c r="B20" s="172">
        <v>32353392.07</v>
      </c>
      <c r="C20" s="172">
        <v>16700211.79</v>
      </c>
      <c r="D20" s="172">
        <v>15653180.28</v>
      </c>
      <c r="E20" s="172">
        <f t="shared" si="0"/>
        <v>261655597.94</v>
      </c>
      <c r="F20" s="173"/>
      <c r="G20" s="171"/>
      <c r="H20" s="174"/>
      <c r="I20" s="175"/>
      <c r="J20" s="176"/>
      <c r="K20" s="176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3.5" customHeight="1">
      <c r="A21" s="171">
        <v>2027</v>
      </c>
      <c r="B21" s="172">
        <v>34584714.63</v>
      </c>
      <c r="C21" s="172">
        <v>17868893.43</v>
      </c>
      <c r="D21" s="172">
        <v>16715821.2</v>
      </c>
      <c r="E21" s="172">
        <f t="shared" si="0"/>
        <v>278371419.14</v>
      </c>
      <c r="F21" s="173"/>
      <c r="G21" s="171"/>
      <c r="H21" s="174"/>
      <c r="I21" s="175"/>
      <c r="J21" s="176"/>
      <c r="K21" s="176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3.5" customHeight="1">
      <c r="A22" s="171">
        <v>2028</v>
      </c>
      <c r="B22" s="172">
        <v>36659745.86</v>
      </c>
      <c r="C22" s="172">
        <v>19704054.97</v>
      </c>
      <c r="D22" s="172">
        <v>16955690.89</v>
      </c>
      <c r="E22" s="172">
        <f t="shared" si="0"/>
        <v>295327110.03</v>
      </c>
      <c r="F22" s="173"/>
      <c r="G22" s="171"/>
      <c r="H22" s="174"/>
      <c r="I22" s="175"/>
      <c r="J22" s="176"/>
      <c r="K22" s="176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3.5" customHeight="1">
      <c r="A23" s="171">
        <v>2029</v>
      </c>
      <c r="B23" s="172">
        <v>38842494.93</v>
      </c>
      <c r="C23" s="172">
        <v>21287594.94</v>
      </c>
      <c r="D23" s="172">
        <f aca="true" t="shared" si="1" ref="D23:D73">B23-C23</f>
        <v>17554899.99</v>
      </c>
      <c r="E23" s="172">
        <f t="shared" si="0"/>
        <v>312882010.02</v>
      </c>
      <c r="F23" s="173"/>
      <c r="G23" s="171"/>
      <c r="H23" s="174"/>
      <c r="I23" s="175"/>
      <c r="J23" s="176"/>
      <c r="K23" s="176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 customHeight="1">
      <c r="A24" s="171">
        <v>2030</v>
      </c>
      <c r="B24" s="172">
        <v>40997450.27</v>
      </c>
      <c r="C24" s="172">
        <v>23114964.65</v>
      </c>
      <c r="D24" s="172">
        <f t="shared" si="1"/>
        <v>17882485.620000005</v>
      </c>
      <c r="E24" s="172">
        <f t="shared" si="0"/>
        <v>330764495.64</v>
      </c>
      <c r="F24" s="173"/>
      <c r="G24" s="171"/>
      <c r="H24" s="174"/>
      <c r="I24" s="175"/>
      <c r="J24" s="176"/>
      <c r="K24" s="176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13.5" customHeight="1">
      <c r="A25" s="171">
        <v>2031</v>
      </c>
      <c r="B25" s="172">
        <v>41720140.31</v>
      </c>
      <c r="C25" s="172">
        <v>25273478.99</v>
      </c>
      <c r="D25" s="172">
        <f t="shared" si="1"/>
        <v>16446661.320000004</v>
      </c>
      <c r="E25" s="172">
        <f t="shared" si="0"/>
        <v>347211156.96</v>
      </c>
      <c r="F25" s="173"/>
      <c r="G25" s="171"/>
      <c r="H25" s="174"/>
      <c r="I25" s="175"/>
      <c r="J25" s="176"/>
      <c r="K25" s="176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3.5" customHeight="1">
      <c r="A26" s="171">
        <v>2032</v>
      </c>
      <c r="B26" s="172">
        <v>42025778.36</v>
      </c>
      <c r="C26" s="172">
        <v>27792696.84</v>
      </c>
      <c r="D26" s="172">
        <f t="shared" si="1"/>
        <v>14233081.52</v>
      </c>
      <c r="E26" s="172">
        <f t="shared" si="0"/>
        <v>361444238.47999996</v>
      </c>
      <c r="F26" s="173"/>
      <c r="G26" s="171"/>
      <c r="H26" s="174"/>
      <c r="I26" s="175"/>
      <c r="J26" s="176"/>
      <c r="K26" s="176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3.5" customHeight="1">
      <c r="A27" s="171">
        <v>2033</v>
      </c>
      <c r="B27" s="172">
        <v>42389374.9</v>
      </c>
      <c r="C27" s="172">
        <v>29908070.92</v>
      </c>
      <c r="D27" s="172">
        <f t="shared" si="1"/>
        <v>12481303.979999997</v>
      </c>
      <c r="E27" s="172">
        <f t="shared" si="0"/>
        <v>373925542.46</v>
      </c>
      <c r="F27" s="173"/>
      <c r="G27" s="171"/>
      <c r="H27" s="174"/>
      <c r="I27" s="175"/>
      <c r="J27" s="176"/>
      <c r="K27" s="176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3.5" customHeight="1">
      <c r="A28" s="171">
        <v>2034</v>
      </c>
      <c r="B28" s="172">
        <v>42879037.13</v>
      </c>
      <c r="C28" s="172">
        <v>31289266.53</v>
      </c>
      <c r="D28" s="172">
        <f t="shared" si="1"/>
        <v>11589770.600000001</v>
      </c>
      <c r="E28" s="172">
        <f t="shared" si="0"/>
        <v>385515313.06</v>
      </c>
      <c r="F28" s="173"/>
      <c r="G28" s="171"/>
      <c r="H28" s="174"/>
      <c r="I28" s="175"/>
      <c r="J28" s="176"/>
      <c r="K28" s="176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3.5" customHeight="1">
      <c r="A29" s="171">
        <v>2035</v>
      </c>
      <c r="B29" s="172">
        <v>43040736.27</v>
      </c>
      <c r="C29" s="172">
        <v>33465626.66</v>
      </c>
      <c r="D29" s="172">
        <f t="shared" si="1"/>
        <v>9575109.610000003</v>
      </c>
      <c r="E29" s="172">
        <f t="shared" si="0"/>
        <v>395090422.67</v>
      </c>
      <c r="F29" s="173"/>
      <c r="G29" s="171"/>
      <c r="H29" s="174"/>
      <c r="I29" s="175"/>
      <c r="J29" s="176"/>
      <c r="K29" s="176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13.5" customHeight="1">
      <c r="A30" s="171">
        <v>2036</v>
      </c>
      <c r="B30" s="172">
        <v>42857986.54</v>
      </c>
      <c r="C30" s="172">
        <v>36318646.85</v>
      </c>
      <c r="D30" s="172">
        <f t="shared" si="1"/>
        <v>6539339.689999998</v>
      </c>
      <c r="E30" s="172">
        <f t="shared" si="0"/>
        <v>401629762.36</v>
      </c>
      <c r="F30" s="173"/>
      <c r="G30" s="171"/>
      <c r="H30" s="174"/>
      <c r="I30" s="175"/>
      <c r="J30" s="176"/>
      <c r="K30" s="176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3.5" customHeight="1">
      <c r="A31" s="171">
        <v>2037</v>
      </c>
      <c r="B31" s="172">
        <v>42439156.63</v>
      </c>
      <c r="C31" s="172">
        <v>39267373.62</v>
      </c>
      <c r="D31" s="172">
        <f t="shared" si="1"/>
        <v>3171783.0100000054</v>
      </c>
      <c r="E31" s="172">
        <f t="shared" si="0"/>
        <v>404801545.37</v>
      </c>
      <c r="F31" s="173"/>
      <c r="G31" s="171"/>
      <c r="H31" s="174"/>
      <c r="I31" s="175"/>
      <c r="J31" s="176"/>
      <c r="K31" s="176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3.5" customHeight="1">
      <c r="A32" s="171">
        <v>2038</v>
      </c>
      <c r="B32" s="172">
        <v>41903308.35</v>
      </c>
      <c r="C32" s="172">
        <v>41628160.82</v>
      </c>
      <c r="D32" s="172">
        <f t="shared" si="1"/>
        <v>275147.5300000012</v>
      </c>
      <c r="E32" s="172">
        <f t="shared" si="0"/>
        <v>405076692.9</v>
      </c>
      <c r="F32" s="173"/>
      <c r="G32" s="171"/>
      <c r="H32" s="174"/>
      <c r="I32" s="175"/>
      <c r="J32" s="176"/>
      <c r="K32" s="176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13.5" customHeight="1">
      <c r="A33" s="171">
        <v>2039</v>
      </c>
      <c r="B33" s="172">
        <v>41324679.9</v>
      </c>
      <c r="C33" s="172">
        <v>43797615</v>
      </c>
      <c r="D33" s="172">
        <f t="shared" si="1"/>
        <v>-2472935.1000000015</v>
      </c>
      <c r="E33" s="172">
        <f t="shared" si="0"/>
        <v>402603757.79999995</v>
      </c>
      <c r="F33" s="173"/>
      <c r="G33" s="171"/>
      <c r="H33" s="174"/>
      <c r="I33" s="175"/>
      <c r="J33" s="176"/>
      <c r="K33" s="176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13.5" customHeight="1">
      <c r="A34" s="171">
        <v>2040</v>
      </c>
      <c r="B34" s="172">
        <v>40550678.26</v>
      </c>
      <c r="C34" s="172">
        <v>46283232.2</v>
      </c>
      <c r="D34" s="172">
        <f t="shared" si="1"/>
        <v>-5732553.940000005</v>
      </c>
      <c r="E34" s="172">
        <f t="shared" si="0"/>
        <v>396871203.85999995</v>
      </c>
      <c r="F34" s="173"/>
      <c r="G34" s="171"/>
      <c r="H34" s="174"/>
      <c r="I34" s="175"/>
      <c r="J34" s="176"/>
      <c r="K34" s="176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ht="13.5" customHeight="1">
      <c r="A35" s="171">
        <v>2041</v>
      </c>
      <c r="B35" s="172">
        <v>39399663.07</v>
      </c>
      <c r="C35" s="172">
        <v>49240928.51</v>
      </c>
      <c r="D35" s="172">
        <f t="shared" si="1"/>
        <v>-9841265.439999998</v>
      </c>
      <c r="E35" s="172">
        <f t="shared" si="0"/>
        <v>387029938.41999996</v>
      </c>
      <c r="F35" s="173"/>
      <c r="G35" s="171"/>
      <c r="H35" s="174"/>
      <c r="I35" s="175"/>
      <c r="J35" s="176"/>
      <c r="K35" s="176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3.5" customHeight="1">
      <c r="A36" s="171">
        <v>2042</v>
      </c>
      <c r="B36" s="172">
        <v>38466790.62</v>
      </c>
      <c r="C36" s="172">
        <v>50546595.81</v>
      </c>
      <c r="D36" s="172">
        <f t="shared" si="1"/>
        <v>-12079805.190000005</v>
      </c>
      <c r="E36" s="172">
        <f t="shared" si="0"/>
        <v>374950133.22999996</v>
      </c>
      <c r="F36" s="173"/>
      <c r="G36" s="171"/>
      <c r="H36" s="174"/>
      <c r="I36" s="175"/>
      <c r="J36" s="176"/>
      <c r="K36" s="176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13.5" customHeight="1">
      <c r="A37" s="171">
        <v>2043</v>
      </c>
      <c r="B37" s="172">
        <v>37537957.15</v>
      </c>
      <c r="C37" s="172">
        <v>51176813.23</v>
      </c>
      <c r="D37" s="172">
        <f t="shared" si="1"/>
        <v>-13638856.079999998</v>
      </c>
      <c r="E37" s="172">
        <f t="shared" si="0"/>
        <v>361311277.15</v>
      </c>
      <c r="F37" s="173"/>
      <c r="G37" s="171"/>
      <c r="H37" s="174"/>
      <c r="I37" s="175"/>
      <c r="J37" s="176"/>
      <c r="K37" s="176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3.5" customHeight="1">
      <c r="A38" s="171">
        <v>2044</v>
      </c>
      <c r="B38" s="172">
        <v>36545443.23</v>
      </c>
      <c r="C38" s="172">
        <v>51889016.47</v>
      </c>
      <c r="D38" s="172">
        <f t="shared" si="1"/>
        <v>-15343573.240000002</v>
      </c>
      <c r="E38" s="172">
        <f t="shared" si="0"/>
        <v>345967703.90999997</v>
      </c>
      <c r="F38" s="173"/>
      <c r="G38" s="171"/>
      <c r="H38" s="174"/>
      <c r="I38" s="175"/>
      <c r="J38" s="176"/>
      <c r="K38" s="176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13.5" customHeight="1">
      <c r="A39" s="171">
        <v>2045</v>
      </c>
      <c r="B39" s="172">
        <v>35380158</v>
      </c>
      <c r="C39" s="172">
        <v>53219607.34</v>
      </c>
      <c r="D39" s="172">
        <f t="shared" si="1"/>
        <v>-17839449.340000004</v>
      </c>
      <c r="E39" s="172">
        <f t="shared" si="0"/>
        <v>328128254.56999993</v>
      </c>
      <c r="F39" s="173"/>
      <c r="G39" s="171"/>
      <c r="H39" s="174"/>
      <c r="I39" s="175"/>
      <c r="J39" s="176"/>
      <c r="K39" s="176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3.5" customHeight="1">
      <c r="A40" s="171">
        <v>2046</v>
      </c>
      <c r="B40" s="172">
        <v>34223901.86</v>
      </c>
      <c r="C40" s="172">
        <v>53547824.62</v>
      </c>
      <c r="D40" s="172">
        <f t="shared" si="1"/>
        <v>-19323922.759999998</v>
      </c>
      <c r="E40" s="172">
        <f t="shared" si="0"/>
        <v>308804331.80999994</v>
      </c>
      <c r="F40" s="173"/>
      <c r="G40" s="171"/>
      <c r="H40" s="174"/>
      <c r="I40" s="175"/>
      <c r="J40" s="176"/>
      <c r="K40" s="176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3.5" customHeight="1">
      <c r="A41" s="171">
        <v>2047</v>
      </c>
      <c r="B41" s="172">
        <v>33217507.87</v>
      </c>
      <c r="C41" s="172">
        <v>51784100.05</v>
      </c>
      <c r="D41" s="172">
        <f t="shared" si="1"/>
        <v>-18566592.179999996</v>
      </c>
      <c r="E41" s="172">
        <f t="shared" si="0"/>
        <v>290237739.62999994</v>
      </c>
      <c r="F41" s="173"/>
      <c r="G41" s="171"/>
      <c r="H41" s="174"/>
      <c r="I41" s="175"/>
      <c r="J41" s="176"/>
      <c r="K41" s="176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13.5" customHeight="1">
      <c r="A42" s="171">
        <v>2048</v>
      </c>
      <c r="B42" s="172">
        <v>31934538.62</v>
      </c>
      <c r="C42" s="172">
        <v>53857198.55</v>
      </c>
      <c r="D42" s="172">
        <f>B42-C42</f>
        <v>-21922659.929999996</v>
      </c>
      <c r="E42" s="172">
        <f t="shared" si="0"/>
        <v>268315079.69999993</v>
      </c>
      <c r="F42" s="173"/>
      <c r="G42" s="171"/>
      <c r="H42" s="174"/>
      <c r="I42" s="175"/>
      <c r="J42" s="176"/>
      <c r="K42" s="176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3.5" customHeight="1">
      <c r="A43" s="171">
        <v>2049</v>
      </c>
      <c r="B43" s="172">
        <v>14023563.68</v>
      </c>
      <c r="C43" s="172">
        <v>53702038.35</v>
      </c>
      <c r="D43" s="172">
        <f>B43-C43</f>
        <v>-39678474.67</v>
      </c>
      <c r="E43" s="172">
        <f t="shared" si="0"/>
        <v>228636605.0299999</v>
      </c>
      <c r="F43" s="173"/>
      <c r="G43" s="171"/>
      <c r="H43" s="174"/>
      <c r="I43" s="175"/>
      <c r="J43" s="176"/>
      <c r="K43" s="176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3.5" customHeight="1">
      <c r="A44" s="171">
        <v>2050</v>
      </c>
      <c r="B44" s="172">
        <v>11649150.9</v>
      </c>
      <c r="C44" s="172">
        <v>52680698.6</v>
      </c>
      <c r="D44" s="172">
        <f t="shared" si="1"/>
        <v>-41031547.7</v>
      </c>
      <c r="E44" s="172">
        <f t="shared" si="0"/>
        <v>187605057.32999992</v>
      </c>
      <c r="F44" s="173"/>
      <c r="G44" s="171"/>
      <c r="H44" s="174"/>
      <c r="I44" s="175"/>
      <c r="J44" s="176"/>
      <c r="K44" s="176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3.5" customHeight="1">
      <c r="A45" s="171">
        <v>2051</v>
      </c>
      <c r="B45" s="172">
        <v>9199523.72</v>
      </c>
      <c r="C45" s="172">
        <v>51825282.42</v>
      </c>
      <c r="D45" s="172">
        <f t="shared" si="1"/>
        <v>-42625758.7</v>
      </c>
      <c r="E45" s="172">
        <f t="shared" si="0"/>
        <v>144979298.62999994</v>
      </c>
      <c r="F45" s="173"/>
      <c r="G45" s="171"/>
      <c r="H45" s="174"/>
      <c r="I45" s="175"/>
      <c r="J45" s="176"/>
      <c r="K45" s="176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3.5" customHeight="1">
      <c r="A46" s="171">
        <v>2052</v>
      </c>
      <c r="B46" s="172">
        <v>5691005.56</v>
      </c>
      <c r="C46" s="172">
        <v>51076095.38</v>
      </c>
      <c r="D46" s="172">
        <f t="shared" si="1"/>
        <v>-45385089.82</v>
      </c>
      <c r="E46" s="172">
        <f t="shared" si="0"/>
        <v>99594208.80999994</v>
      </c>
      <c r="F46" s="173"/>
      <c r="G46" s="171"/>
      <c r="H46" s="174"/>
      <c r="I46" s="175"/>
      <c r="J46" s="176"/>
      <c r="K46" s="176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3.5" customHeight="1">
      <c r="A47" s="171">
        <v>2053</v>
      </c>
      <c r="B47" s="172">
        <v>2977800.93</v>
      </c>
      <c r="C47" s="172">
        <v>50682577.43</v>
      </c>
      <c r="D47" s="172">
        <f t="shared" si="1"/>
        <v>-47704776.5</v>
      </c>
      <c r="E47" s="172">
        <f t="shared" si="0"/>
        <v>51889432.30999994</v>
      </c>
      <c r="F47" s="173"/>
      <c r="G47" s="171"/>
      <c r="H47" s="175"/>
      <c r="I47" s="175"/>
      <c r="J47" s="176"/>
      <c r="K47" s="176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3.5" customHeight="1">
      <c r="A48" s="171">
        <v>2054</v>
      </c>
      <c r="B48" s="172">
        <v>152828.74</v>
      </c>
      <c r="C48" s="172">
        <v>49834616.55</v>
      </c>
      <c r="D48" s="172">
        <f t="shared" si="1"/>
        <v>-49681787.809999995</v>
      </c>
      <c r="E48" s="172">
        <f t="shared" si="0"/>
        <v>2207644.499999948</v>
      </c>
      <c r="F48" s="173"/>
      <c r="G48" s="171"/>
      <c r="H48" s="175"/>
      <c r="I48" s="175"/>
      <c r="J48" s="176"/>
      <c r="K48" s="176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3.5" customHeight="1">
      <c r="A49" s="171">
        <v>2055</v>
      </c>
      <c r="B49" s="172">
        <v>17105.2</v>
      </c>
      <c r="C49" s="172">
        <v>48223644.81</v>
      </c>
      <c r="D49" s="172">
        <f t="shared" si="1"/>
        <v>-48206539.61</v>
      </c>
      <c r="E49" s="172">
        <f t="shared" si="0"/>
        <v>-45998895.11000005</v>
      </c>
      <c r="F49" s="173"/>
      <c r="G49" s="171"/>
      <c r="H49" s="175"/>
      <c r="I49" s="175"/>
      <c r="J49" s="176"/>
      <c r="K49" s="176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3.5" customHeight="1">
      <c r="A50" s="171">
        <v>2056</v>
      </c>
      <c r="B50" s="172">
        <v>11958.77</v>
      </c>
      <c r="C50" s="172">
        <v>47280734.52</v>
      </c>
      <c r="D50" s="172">
        <f t="shared" si="1"/>
        <v>-47268775.75</v>
      </c>
      <c r="E50" s="172">
        <f t="shared" si="0"/>
        <v>-93267670.86000004</v>
      </c>
      <c r="F50" s="173"/>
      <c r="G50" s="171"/>
      <c r="H50" s="175"/>
      <c r="I50" s="175"/>
      <c r="J50" s="176"/>
      <c r="K50" s="176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3.5" customHeight="1">
      <c r="A51" s="171">
        <v>2057</v>
      </c>
      <c r="B51" s="172">
        <v>6048.15</v>
      </c>
      <c r="C51" s="172">
        <v>45985824.55</v>
      </c>
      <c r="D51" s="172">
        <f t="shared" si="1"/>
        <v>-45979776.4</v>
      </c>
      <c r="E51" s="172">
        <f t="shared" si="0"/>
        <v>-139247447.26000005</v>
      </c>
      <c r="F51" s="173"/>
      <c r="G51" s="171"/>
      <c r="H51" s="175"/>
      <c r="I51" s="175"/>
      <c r="J51" s="176"/>
      <c r="K51" s="176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13.5" customHeight="1">
      <c r="A52" s="171">
        <v>2058</v>
      </c>
      <c r="B52" s="172"/>
      <c r="C52" s="172">
        <v>43954151.23</v>
      </c>
      <c r="D52" s="172">
        <f t="shared" si="1"/>
        <v>-43954151.23</v>
      </c>
      <c r="E52" s="172">
        <f t="shared" si="0"/>
        <v>-183201598.49000004</v>
      </c>
      <c r="F52" s="173"/>
      <c r="G52" s="171"/>
      <c r="H52" s="175"/>
      <c r="I52" s="175"/>
      <c r="J52" s="176"/>
      <c r="K52" s="176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13.5" customHeight="1">
      <c r="A53" s="171">
        <v>2059</v>
      </c>
      <c r="B53" s="172">
        <v>0</v>
      </c>
      <c r="C53" s="172">
        <v>42392617.86</v>
      </c>
      <c r="D53" s="172">
        <f t="shared" si="1"/>
        <v>-42392617.86</v>
      </c>
      <c r="E53" s="172">
        <f t="shared" si="0"/>
        <v>-225594216.35000002</v>
      </c>
      <c r="F53" s="173"/>
      <c r="G53" s="171"/>
      <c r="H53" s="175"/>
      <c r="I53" s="175"/>
      <c r="J53" s="176"/>
      <c r="K53" s="176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3.5" customHeight="1">
      <c r="A54" s="171">
        <v>2060</v>
      </c>
      <c r="B54" s="172">
        <v>0</v>
      </c>
      <c r="C54" s="172">
        <v>40237225.38</v>
      </c>
      <c r="D54" s="172">
        <f t="shared" si="1"/>
        <v>-40237225.38</v>
      </c>
      <c r="E54" s="172">
        <f t="shared" si="0"/>
        <v>-265831441.73000002</v>
      </c>
      <c r="F54" s="173"/>
      <c r="G54" s="171"/>
      <c r="H54" s="175"/>
      <c r="I54" s="175"/>
      <c r="J54" s="176"/>
      <c r="K54" s="176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13.5" customHeight="1">
      <c r="A55" s="171">
        <v>2061</v>
      </c>
      <c r="B55" s="172">
        <v>0</v>
      </c>
      <c r="C55" s="172">
        <v>38110231.85</v>
      </c>
      <c r="D55" s="172">
        <f t="shared" si="1"/>
        <v>-38110231.85</v>
      </c>
      <c r="E55" s="172">
        <f t="shared" si="0"/>
        <v>-303941673.58000004</v>
      </c>
      <c r="F55" s="173"/>
      <c r="G55" s="171"/>
      <c r="H55" s="175"/>
      <c r="I55" s="175"/>
      <c r="J55" s="176"/>
      <c r="K55" s="176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ht="13.5" customHeight="1">
      <c r="A56" s="171">
        <v>2062</v>
      </c>
      <c r="B56" s="172">
        <v>0</v>
      </c>
      <c r="C56" s="172">
        <v>36162028.58</v>
      </c>
      <c r="D56" s="172">
        <f t="shared" si="1"/>
        <v>-36162028.58</v>
      </c>
      <c r="E56" s="172">
        <f t="shared" si="0"/>
        <v>-340103702.16</v>
      </c>
      <c r="F56" s="173"/>
      <c r="G56" s="171"/>
      <c r="H56" s="175"/>
      <c r="I56" s="175"/>
      <c r="J56" s="176"/>
      <c r="K56" s="176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3.5" customHeight="1">
      <c r="A57" s="171">
        <v>2063</v>
      </c>
      <c r="B57" s="172">
        <v>0</v>
      </c>
      <c r="C57" s="172">
        <v>33761625.95</v>
      </c>
      <c r="D57" s="172">
        <f t="shared" si="1"/>
        <v>-33761625.95</v>
      </c>
      <c r="E57" s="172">
        <f t="shared" si="0"/>
        <v>-373865328.11</v>
      </c>
      <c r="F57" s="173"/>
      <c r="G57" s="171"/>
      <c r="H57" s="175"/>
      <c r="I57" s="175"/>
      <c r="J57" s="176"/>
      <c r="K57" s="176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ht="13.5" customHeight="1">
      <c r="A58" s="171">
        <v>2064</v>
      </c>
      <c r="B58" s="172">
        <v>0</v>
      </c>
      <c r="C58" s="172">
        <v>31081305.86</v>
      </c>
      <c r="D58" s="172">
        <f t="shared" si="1"/>
        <v>-31081305.86</v>
      </c>
      <c r="E58" s="172">
        <f t="shared" si="0"/>
        <v>-404946633.97</v>
      </c>
      <c r="F58" s="173"/>
      <c r="G58" s="171"/>
      <c r="H58" s="175"/>
      <c r="I58" s="175"/>
      <c r="J58" s="176"/>
      <c r="K58" s="176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3.5" customHeight="1">
      <c r="A59" s="171">
        <v>2065</v>
      </c>
      <c r="B59" s="172">
        <v>0</v>
      </c>
      <c r="C59" s="172">
        <v>28500993.18</v>
      </c>
      <c r="D59" s="172">
        <f t="shared" si="1"/>
        <v>-28500993.18</v>
      </c>
      <c r="E59" s="172">
        <f t="shared" si="0"/>
        <v>-433447627.15000004</v>
      </c>
      <c r="F59" s="173"/>
      <c r="G59" s="171"/>
      <c r="H59" s="175"/>
      <c r="I59" s="175"/>
      <c r="J59" s="176"/>
      <c r="K59" s="176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3.5" customHeight="1">
      <c r="A60" s="171">
        <v>2066</v>
      </c>
      <c r="B60" s="172">
        <v>0</v>
      </c>
      <c r="C60" s="172">
        <v>25399278.98</v>
      </c>
      <c r="D60" s="172">
        <f t="shared" si="1"/>
        <v>-25399278.98</v>
      </c>
      <c r="E60" s="172">
        <f t="shared" si="0"/>
        <v>-458846906.13000005</v>
      </c>
      <c r="F60" s="173"/>
      <c r="G60" s="171"/>
      <c r="H60" s="175"/>
      <c r="I60" s="175"/>
      <c r="J60" s="176"/>
      <c r="K60" s="176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13.5" customHeight="1">
      <c r="A61" s="171">
        <v>2067</v>
      </c>
      <c r="B61" s="172">
        <v>0</v>
      </c>
      <c r="C61" s="172">
        <v>23332477.66</v>
      </c>
      <c r="D61" s="172">
        <f t="shared" si="1"/>
        <v>-23332477.66</v>
      </c>
      <c r="E61" s="172">
        <f t="shared" si="0"/>
        <v>-482179383.7900001</v>
      </c>
      <c r="F61" s="173"/>
      <c r="G61" s="171"/>
      <c r="H61" s="175"/>
      <c r="I61" s="175"/>
      <c r="J61" s="176"/>
      <c r="K61" s="176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13.5" customHeight="1">
      <c r="A62" s="171">
        <v>2068</v>
      </c>
      <c r="B62" s="172">
        <v>0</v>
      </c>
      <c r="C62" s="172">
        <v>20329156.9</v>
      </c>
      <c r="D62" s="172">
        <f t="shared" si="1"/>
        <v>-20329156.9</v>
      </c>
      <c r="E62" s="172">
        <f t="shared" si="0"/>
        <v>-502508540.69000006</v>
      </c>
      <c r="F62" s="173"/>
      <c r="G62" s="171"/>
      <c r="H62" s="175"/>
      <c r="I62" s="175"/>
      <c r="J62" s="176"/>
      <c r="K62" s="176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13.5" customHeight="1">
      <c r="A63" s="171">
        <v>2069</v>
      </c>
      <c r="B63" s="172">
        <v>0</v>
      </c>
      <c r="C63" s="172">
        <v>17596874.89</v>
      </c>
      <c r="D63" s="172">
        <f t="shared" si="1"/>
        <v>-17596874.89</v>
      </c>
      <c r="E63" s="172">
        <f t="shared" si="0"/>
        <v>-520105415.58000004</v>
      </c>
      <c r="F63" s="173"/>
      <c r="G63" s="171"/>
      <c r="H63" s="175"/>
      <c r="I63" s="175"/>
      <c r="J63" s="176"/>
      <c r="K63" s="176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13.5" customHeight="1">
      <c r="A64" s="171">
        <v>2070</v>
      </c>
      <c r="B64" s="172">
        <v>0</v>
      </c>
      <c r="C64" s="172">
        <v>15318779.84</v>
      </c>
      <c r="D64" s="172">
        <f t="shared" si="1"/>
        <v>-15318779.84</v>
      </c>
      <c r="E64" s="172">
        <f t="shared" si="0"/>
        <v>-535424195.42</v>
      </c>
      <c r="F64" s="173"/>
      <c r="G64" s="171"/>
      <c r="H64" s="175"/>
      <c r="I64" s="175"/>
      <c r="J64" s="176"/>
      <c r="K64" s="176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3.5" customHeight="1">
      <c r="A65" s="171">
        <v>2071</v>
      </c>
      <c r="B65" s="172">
        <v>0</v>
      </c>
      <c r="C65" s="172">
        <v>13148730.29</v>
      </c>
      <c r="D65" s="172">
        <f t="shared" si="1"/>
        <v>-13148730.29</v>
      </c>
      <c r="E65" s="172">
        <f t="shared" si="0"/>
        <v>-548572925.71</v>
      </c>
      <c r="F65" s="173"/>
      <c r="G65" s="171"/>
      <c r="H65" s="175"/>
      <c r="I65" s="175"/>
      <c r="J65" s="176"/>
      <c r="K65" s="176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13.5" customHeight="1">
      <c r="A66" s="171">
        <v>2072</v>
      </c>
      <c r="B66" s="172">
        <v>0</v>
      </c>
      <c r="C66" s="172">
        <v>10674826.91</v>
      </c>
      <c r="D66" s="172">
        <f t="shared" si="1"/>
        <v>-10674826.91</v>
      </c>
      <c r="E66" s="172">
        <f t="shared" si="0"/>
        <v>-559247752.62</v>
      </c>
      <c r="F66" s="173"/>
      <c r="G66" s="171"/>
      <c r="H66" s="175"/>
      <c r="I66" s="175"/>
      <c r="J66" s="176"/>
      <c r="K66" s="176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13.5" customHeight="1">
      <c r="A67" s="171">
        <v>2073</v>
      </c>
      <c r="B67" s="172">
        <v>0</v>
      </c>
      <c r="C67" s="172">
        <v>8359653.06</v>
      </c>
      <c r="D67" s="172">
        <f t="shared" si="1"/>
        <v>-8359653.06</v>
      </c>
      <c r="E67" s="172">
        <f t="shared" si="0"/>
        <v>-567607405.68</v>
      </c>
      <c r="F67" s="173"/>
      <c r="G67" s="171"/>
      <c r="H67" s="175"/>
      <c r="I67" s="175"/>
      <c r="J67" s="176"/>
      <c r="K67" s="176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13.5" customHeight="1">
      <c r="A68" s="171">
        <v>2074</v>
      </c>
      <c r="B68" s="172">
        <v>0</v>
      </c>
      <c r="C68" s="172">
        <v>7431091.48</v>
      </c>
      <c r="D68" s="172">
        <f t="shared" si="1"/>
        <v>-7431091.48</v>
      </c>
      <c r="E68" s="172">
        <f t="shared" si="0"/>
        <v>-575038497.16</v>
      </c>
      <c r="F68" s="173"/>
      <c r="G68" s="171"/>
      <c r="H68" s="175"/>
      <c r="I68" s="175"/>
      <c r="J68" s="176"/>
      <c r="K68" s="176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13.5" customHeight="1">
      <c r="A69" s="171">
        <v>2075</v>
      </c>
      <c r="B69" s="172">
        <v>0</v>
      </c>
      <c r="C69" s="172">
        <v>5573586.68</v>
      </c>
      <c r="D69" s="172">
        <f t="shared" si="1"/>
        <v>-5573586.68</v>
      </c>
      <c r="E69" s="172">
        <f t="shared" si="0"/>
        <v>-580612083.8399999</v>
      </c>
      <c r="F69" s="173"/>
      <c r="G69" s="171"/>
      <c r="H69" s="175"/>
      <c r="I69" s="175"/>
      <c r="J69" s="176"/>
      <c r="K69" s="176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13.5" customHeight="1">
      <c r="A70" s="171">
        <v>2076</v>
      </c>
      <c r="B70" s="172">
        <v>0</v>
      </c>
      <c r="C70" s="172">
        <v>4165698.88</v>
      </c>
      <c r="D70" s="172">
        <f t="shared" si="1"/>
        <v>-4165698.88</v>
      </c>
      <c r="E70" s="172">
        <f t="shared" si="0"/>
        <v>-584777782.7199999</v>
      </c>
      <c r="F70" s="173"/>
      <c r="G70" s="171"/>
      <c r="H70" s="175"/>
      <c r="I70" s="175"/>
      <c r="J70" s="176"/>
      <c r="K70" s="176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ht="13.5" customHeight="1">
      <c r="A71" s="171">
        <v>2077</v>
      </c>
      <c r="B71" s="172">
        <v>0</v>
      </c>
      <c r="C71" s="172">
        <v>3002832.52</v>
      </c>
      <c r="D71" s="172">
        <f t="shared" si="1"/>
        <v>-3002832.52</v>
      </c>
      <c r="E71" s="172">
        <f t="shared" si="0"/>
        <v>-587780615.2399999</v>
      </c>
      <c r="F71" s="173"/>
      <c r="G71" s="171"/>
      <c r="H71" s="175"/>
      <c r="I71" s="175"/>
      <c r="J71" s="176"/>
      <c r="K71" s="176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13.5" customHeight="1">
      <c r="A72" s="171">
        <v>2078</v>
      </c>
      <c r="B72" s="172">
        <v>0</v>
      </c>
      <c r="C72" s="172">
        <v>2533550.31</v>
      </c>
      <c r="D72" s="172">
        <f t="shared" si="1"/>
        <v>-2533550.31</v>
      </c>
      <c r="E72" s="172">
        <f t="shared" si="0"/>
        <v>-590314165.5499998</v>
      </c>
      <c r="F72" s="173"/>
      <c r="G72" s="171"/>
      <c r="H72" s="175"/>
      <c r="I72" s="175"/>
      <c r="J72" s="176"/>
      <c r="K72" s="176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1:22" ht="13.5" customHeight="1">
      <c r="A73" s="171">
        <v>2079</v>
      </c>
      <c r="B73" s="172">
        <v>0</v>
      </c>
      <c r="C73" s="172">
        <v>1887863.08</v>
      </c>
      <c r="D73" s="172">
        <f t="shared" si="1"/>
        <v>-1887863.08</v>
      </c>
      <c r="E73" s="172">
        <f t="shared" si="0"/>
        <v>-592202028.6299999</v>
      </c>
      <c r="F73" s="173"/>
      <c r="G73" s="171"/>
      <c r="H73" s="175"/>
      <c r="I73" s="175"/>
      <c r="J73" s="176"/>
      <c r="K73" s="176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1:22" ht="13.5" customHeight="1">
      <c r="A74" s="171">
        <v>2080</v>
      </c>
      <c r="B74" s="172">
        <v>0</v>
      </c>
      <c r="C74" s="172">
        <v>1510468.17</v>
      </c>
      <c r="D74" s="172">
        <f aca="true" t="shared" si="2" ref="D74:D82">B74-C74</f>
        <v>-1510468.17</v>
      </c>
      <c r="E74" s="172">
        <f t="shared" si="0"/>
        <v>-593712496.7999998</v>
      </c>
      <c r="F74" s="173"/>
      <c r="G74" s="171"/>
      <c r="H74" s="175"/>
      <c r="I74" s="175"/>
      <c r="J74" s="176"/>
      <c r="K74" s="176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1:22" ht="13.5" customHeight="1">
      <c r="A75" s="171">
        <v>2081</v>
      </c>
      <c r="B75" s="172">
        <v>0</v>
      </c>
      <c r="C75" s="172">
        <v>1182345.24</v>
      </c>
      <c r="D75" s="172">
        <f t="shared" si="2"/>
        <v>-1182345.24</v>
      </c>
      <c r="E75" s="172">
        <f aca="true" t="shared" si="3" ref="E75:E82">E74+D75</f>
        <v>-594894842.0399998</v>
      </c>
      <c r="F75" s="173"/>
      <c r="G75" s="171"/>
      <c r="H75" s="175"/>
      <c r="I75" s="175"/>
      <c r="J75" s="176"/>
      <c r="K75" s="176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1:22" ht="13.5" customHeight="1">
      <c r="A76" s="171">
        <v>2082</v>
      </c>
      <c r="B76" s="172">
        <v>0</v>
      </c>
      <c r="C76" s="172">
        <v>905058.02</v>
      </c>
      <c r="D76" s="172">
        <f t="shared" si="2"/>
        <v>-905058.02</v>
      </c>
      <c r="E76" s="172">
        <f t="shared" si="3"/>
        <v>-595799900.0599998</v>
      </c>
      <c r="F76" s="173"/>
      <c r="G76" s="171"/>
      <c r="H76" s="175"/>
      <c r="I76" s="175"/>
      <c r="J76" s="176"/>
      <c r="K76" s="176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ht="13.5" customHeight="1">
      <c r="A77" s="171">
        <v>2083</v>
      </c>
      <c r="B77" s="172">
        <v>0</v>
      </c>
      <c r="C77" s="172">
        <v>738082.11</v>
      </c>
      <c r="D77" s="172">
        <f t="shared" si="2"/>
        <v>-738082.11</v>
      </c>
      <c r="E77" s="172">
        <f t="shared" si="3"/>
        <v>-596537982.1699998</v>
      </c>
      <c r="F77" s="173"/>
      <c r="G77" s="171"/>
      <c r="H77" s="175"/>
      <c r="I77" s="175"/>
      <c r="J77" s="176"/>
      <c r="K77" s="176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13.5" customHeight="1">
      <c r="A78" s="171">
        <v>2084</v>
      </c>
      <c r="B78" s="172">
        <v>0</v>
      </c>
      <c r="C78" s="172">
        <v>567811.69</v>
      </c>
      <c r="D78" s="172">
        <f t="shared" si="2"/>
        <v>-567811.69</v>
      </c>
      <c r="E78" s="172">
        <f t="shared" si="3"/>
        <v>-597105793.8599999</v>
      </c>
      <c r="F78" s="173"/>
      <c r="G78" s="171"/>
      <c r="H78" s="175"/>
      <c r="I78" s="175"/>
      <c r="J78" s="176"/>
      <c r="K78" s="176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 ht="13.5" customHeight="1">
      <c r="A79" s="171">
        <v>2085</v>
      </c>
      <c r="B79" s="172">
        <v>0</v>
      </c>
      <c r="C79" s="172">
        <v>512270.48</v>
      </c>
      <c r="D79" s="172">
        <f t="shared" si="2"/>
        <v>-512270.48</v>
      </c>
      <c r="E79" s="172">
        <f t="shared" si="3"/>
        <v>-597618064.3399999</v>
      </c>
      <c r="F79" s="173"/>
      <c r="G79" s="171"/>
      <c r="H79" s="175"/>
      <c r="I79" s="175"/>
      <c r="J79" s="176"/>
      <c r="K79" s="176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ht="13.5" customHeight="1">
      <c r="A80" s="171">
        <v>2086</v>
      </c>
      <c r="B80" s="172">
        <v>0</v>
      </c>
      <c r="C80" s="172">
        <v>515238.92</v>
      </c>
      <c r="D80" s="172">
        <f t="shared" si="2"/>
        <v>-515238.92</v>
      </c>
      <c r="E80" s="172">
        <f t="shared" si="3"/>
        <v>-598133303.2599999</v>
      </c>
      <c r="F80" s="173"/>
      <c r="G80" s="171"/>
      <c r="H80" s="175"/>
      <c r="I80" s="175"/>
      <c r="J80" s="176"/>
      <c r="K80" s="176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13.5" customHeight="1">
      <c r="A81" s="171">
        <v>2087</v>
      </c>
      <c r="B81" s="172">
        <v>0</v>
      </c>
      <c r="C81" s="172">
        <v>518237.04</v>
      </c>
      <c r="D81" s="172">
        <f t="shared" si="2"/>
        <v>-518237.04</v>
      </c>
      <c r="E81" s="172">
        <f t="shared" si="3"/>
        <v>-598651540.2999998</v>
      </c>
      <c r="F81" s="173"/>
      <c r="G81" s="171"/>
      <c r="H81" s="175"/>
      <c r="I81" s="175"/>
      <c r="J81" s="176"/>
      <c r="K81" s="176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13.5" customHeight="1">
      <c r="A82" s="171">
        <v>2088</v>
      </c>
      <c r="B82" s="172">
        <v>0</v>
      </c>
      <c r="C82" s="172">
        <v>521265.15</v>
      </c>
      <c r="D82" s="172">
        <f t="shared" si="2"/>
        <v>-521265.15</v>
      </c>
      <c r="E82" s="172">
        <f t="shared" si="3"/>
        <v>-599172805.4499998</v>
      </c>
      <c r="F82" s="173"/>
      <c r="G82" s="171"/>
      <c r="H82" s="175"/>
      <c r="I82" s="175"/>
      <c r="J82" s="176"/>
      <c r="K82" s="176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3.5" customHeight="1">
      <c r="A83" s="171">
        <v>2089</v>
      </c>
      <c r="B83" s="172">
        <v>0</v>
      </c>
      <c r="C83" s="172">
        <v>524323.54</v>
      </c>
      <c r="D83" s="172">
        <f>B83-C83</f>
        <v>-524323.54</v>
      </c>
      <c r="E83" s="172">
        <f>E82+D83</f>
        <v>-599697128.9899998</v>
      </c>
      <c r="F83" s="51"/>
      <c r="G83" s="51"/>
      <c r="H83" s="23"/>
      <c r="I83" s="23"/>
      <c r="J83" s="23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15">
      <c r="A84" s="171">
        <v>2090</v>
      </c>
      <c r="B84" s="172">
        <v>0</v>
      </c>
      <c r="C84" s="172">
        <v>527412.51</v>
      </c>
      <c r="D84" s="172">
        <f>B84-C84</f>
        <v>-527412.51</v>
      </c>
      <c r="E84" s="172">
        <f>E83+D84</f>
        <v>-600224541.4999998</v>
      </c>
      <c r="F84" s="51"/>
      <c r="G84" s="51"/>
      <c r="H84" s="23"/>
      <c r="I84" s="23"/>
      <c r="J84" s="23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15">
      <c r="A85" s="171">
        <v>2091</v>
      </c>
      <c r="B85" s="172">
        <v>0</v>
      </c>
      <c r="C85" s="172">
        <v>530532.37</v>
      </c>
      <c r="D85" s="172">
        <f>B85-C85</f>
        <v>-530532.37</v>
      </c>
      <c r="E85" s="172">
        <f>E84+D85</f>
        <v>-600755073.8699998</v>
      </c>
      <c r="F85" s="51"/>
      <c r="G85" s="51"/>
      <c r="H85" s="23"/>
      <c r="I85" s="23"/>
      <c r="J85" s="23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15">
      <c r="A86" s="171">
        <v>2092</v>
      </c>
      <c r="B86" s="172">
        <v>0</v>
      </c>
      <c r="C86" s="172">
        <v>533683.44</v>
      </c>
      <c r="D86" s="172">
        <f>B86-C86</f>
        <v>-533683.44</v>
      </c>
      <c r="E86" s="172">
        <f>E85+D86</f>
        <v>-601288757.3099998</v>
      </c>
      <c r="F86" s="51"/>
      <c r="G86" s="51"/>
      <c r="H86" s="23"/>
      <c r="I86" s="23"/>
      <c r="J86" s="23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spans="1:22" ht="15">
      <c r="A87" s="171"/>
      <c r="B87" s="172"/>
      <c r="C87" s="172"/>
      <c r="D87" s="172"/>
      <c r="E87" s="172"/>
      <c r="F87" s="51"/>
      <c r="G87" s="51"/>
      <c r="H87" s="23"/>
      <c r="I87" s="23"/>
      <c r="J87" s="23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1:22" ht="15">
      <c r="A88" s="177"/>
      <c r="B88" s="177"/>
      <c r="C88" s="177"/>
      <c r="D88" s="178"/>
      <c r="E88" s="178"/>
      <c r="F88" s="51"/>
      <c r="G88" s="51"/>
      <c r="H88" s="23"/>
      <c r="I88" s="23"/>
      <c r="J88" s="23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spans="1:22" ht="15">
      <c r="A89" s="177"/>
      <c r="B89" s="177"/>
      <c r="C89" s="177"/>
      <c r="D89" s="178"/>
      <c r="E89" s="178"/>
      <c r="F89" s="51"/>
      <c r="G89" s="51"/>
      <c r="H89" s="23"/>
      <c r="I89" s="23"/>
      <c r="J89" s="23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spans="1:22" ht="15">
      <c r="A90" s="177"/>
      <c r="B90" s="177"/>
      <c r="C90" s="177"/>
      <c r="D90" s="177"/>
      <c r="E90" s="177"/>
      <c r="F90" s="51"/>
      <c r="G90" s="51"/>
      <c r="H90" s="23"/>
      <c r="I90" s="23"/>
      <c r="J90" s="23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</row>
    <row r="91" spans="1:22" ht="15">
      <c r="A91" s="177"/>
      <c r="B91" s="177"/>
      <c r="C91" s="177"/>
      <c r="D91" s="177"/>
      <c r="E91" s="177"/>
      <c r="F91" s="51"/>
      <c r="G91" s="51"/>
      <c r="H91" s="23"/>
      <c r="I91" s="23"/>
      <c r="J91" s="23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</row>
    <row r="92" spans="1:22" ht="15">
      <c r="A92" s="177"/>
      <c r="B92" s="177"/>
      <c r="C92" s="177"/>
      <c r="D92" s="177"/>
      <c r="E92" s="177"/>
      <c r="F92" s="51"/>
      <c r="G92" s="51"/>
      <c r="H92" s="23"/>
      <c r="I92" s="23"/>
      <c r="J92" s="23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</row>
    <row r="93" spans="1:22" ht="15">
      <c r="A93" s="177"/>
      <c r="B93" s="177"/>
      <c r="C93" s="177"/>
      <c r="D93" s="177"/>
      <c r="E93" s="177"/>
      <c r="F93" s="51"/>
      <c r="G93" s="51"/>
      <c r="H93" s="23"/>
      <c r="I93" s="23"/>
      <c r="J93" s="23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</row>
    <row r="94" spans="1:22" ht="15">
      <c r="A94" s="51"/>
      <c r="B94" s="51"/>
      <c r="C94" s="51"/>
      <c r="D94" s="51"/>
      <c r="E94" s="51"/>
      <c r="F94" s="51"/>
      <c r="G94" s="51"/>
      <c r="H94" s="23"/>
      <c r="I94" s="23"/>
      <c r="J94" s="23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</row>
    <row r="95" spans="1:22" ht="15">
      <c r="A95" s="51"/>
      <c r="B95" s="51"/>
      <c r="C95" s="51"/>
      <c r="D95" s="51"/>
      <c r="E95" s="51"/>
      <c r="F95" s="51"/>
      <c r="G95" s="51"/>
      <c r="H95" s="23"/>
      <c r="I95" s="23"/>
      <c r="J95" s="23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</row>
    <row r="96" spans="1:22" ht="15">
      <c r="A96" s="51"/>
      <c r="B96" s="51"/>
      <c r="C96" s="51"/>
      <c r="D96" s="51"/>
      <c r="E96" s="51"/>
      <c r="F96" s="51"/>
      <c r="G96" s="51"/>
      <c r="H96" s="23"/>
      <c r="I96" s="23"/>
      <c r="J96" s="23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</row>
    <row r="97" spans="1:22" ht="15">
      <c r="A97" s="51"/>
      <c r="B97" s="51"/>
      <c r="C97" s="51"/>
      <c r="D97" s="51"/>
      <c r="E97" s="51"/>
      <c r="F97" s="51"/>
      <c r="G97" s="51"/>
      <c r="H97" s="23"/>
      <c r="I97" s="23"/>
      <c r="J97" s="23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spans="1:22" ht="15">
      <c r="A98" s="51"/>
      <c r="B98" s="51"/>
      <c r="C98" s="51"/>
      <c r="D98" s="51"/>
      <c r="E98" s="51"/>
      <c r="F98" s="51"/>
      <c r="G98" s="51"/>
      <c r="H98" s="23"/>
      <c r="I98" s="23"/>
      <c r="J98" s="23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</row>
    <row r="99" spans="1:22" ht="15">
      <c r="A99" s="51"/>
      <c r="B99" s="51"/>
      <c r="C99" s="51"/>
      <c r="D99" s="51"/>
      <c r="E99" s="51"/>
      <c r="F99" s="51"/>
      <c r="G99" s="51"/>
      <c r="H99" s="23"/>
      <c r="I99" s="23"/>
      <c r="J99" s="23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</row>
    <row r="100" spans="1:22" ht="15">
      <c r="A100" s="51"/>
      <c r="B100" s="51"/>
      <c r="C100" s="51"/>
      <c r="D100" s="51"/>
      <c r="E100" s="51"/>
      <c r="F100" s="51"/>
      <c r="G100" s="51"/>
      <c r="H100" s="23"/>
      <c r="I100" s="23"/>
      <c r="J100" s="23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</row>
    <row r="101" spans="1:22" ht="15">
      <c r="A101" s="51"/>
      <c r="B101" s="51"/>
      <c r="C101" s="51"/>
      <c r="D101" s="51"/>
      <c r="E101" s="51"/>
      <c r="F101" s="51"/>
      <c r="G101" s="51"/>
      <c r="H101" s="23"/>
      <c r="I101" s="23"/>
      <c r="J101" s="23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spans="1:22" ht="15">
      <c r="A102" s="51"/>
      <c r="B102" s="51"/>
      <c r="C102" s="51"/>
      <c r="D102" s="51"/>
      <c r="E102" s="51"/>
      <c r="F102" s="51"/>
      <c r="G102" s="51"/>
      <c r="H102" s="23"/>
      <c r="I102" s="23"/>
      <c r="J102" s="23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spans="1:22" ht="15">
      <c r="A103" s="51"/>
      <c r="B103" s="51"/>
      <c r="C103" s="51"/>
      <c r="D103" s="51"/>
      <c r="E103" s="51"/>
      <c r="F103" s="51"/>
      <c r="G103" s="51"/>
      <c r="H103" s="23"/>
      <c r="I103" s="23"/>
      <c r="J103" s="23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</row>
    <row r="104" spans="1:22" ht="15">
      <c r="A104" s="51"/>
      <c r="B104" s="51"/>
      <c r="C104" s="51"/>
      <c r="D104" s="51"/>
      <c r="E104" s="51"/>
      <c r="F104" s="51"/>
      <c r="G104" s="51"/>
      <c r="H104" s="23"/>
      <c r="I104" s="23"/>
      <c r="J104" s="23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</row>
    <row r="105" spans="1:22" ht="15">
      <c r="A105" s="51"/>
      <c r="B105" s="51"/>
      <c r="C105" s="51"/>
      <c r="D105" s="51"/>
      <c r="E105" s="51"/>
      <c r="F105" s="51"/>
      <c r="G105" s="51"/>
      <c r="H105" s="23"/>
      <c r="I105" s="23"/>
      <c r="J105" s="23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spans="1:22" ht="1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spans="1:22" ht="1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spans="1:22" ht="1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ht="1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ht="1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</row>
    <row r="111" spans="1:22" ht="1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spans="1:22" ht="1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spans="1:22" ht="1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spans="1:22" ht="1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spans="1:22" ht="1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1:22" ht="1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spans="1:22" ht="1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</row>
    <row r="118" spans="1:22" ht="1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</row>
    <row r="119" spans="1:22" ht="1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</row>
    <row r="120" spans="1:22" ht="1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</row>
    <row r="121" spans="1:22" ht="1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</row>
    <row r="122" spans="1:22" ht="1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</row>
    <row r="123" spans="1:22" ht="1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</row>
    <row r="124" spans="1:22" ht="1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</row>
    <row r="125" spans="1:22" ht="1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</row>
    <row r="126" spans="1:22" ht="1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</row>
    <row r="127" spans="1:22" ht="1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</row>
    <row r="128" spans="1:22" ht="1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</row>
    <row r="129" spans="1:22" ht="1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</row>
    <row r="130" spans="1:22" ht="1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</row>
    <row r="131" spans="1:22" ht="1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</row>
    <row r="132" spans="1:22" ht="1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</row>
    <row r="133" spans="1:22" ht="1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</row>
    <row r="134" spans="1:22" ht="1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</row>
    <row r="135" spans="1:22" ht="1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</row>
    <row r="136" spans="1:22" ht="1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1:22" ht="1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</row>
    <row r="138" spans="1:22" ht="1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</row>
    <row r="139" spans="1:22" ht="1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</row>
    <row r="140" spans="1:22" ht="1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</row>
    <row r="141" spans="1:22" ht="1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</row>
    <row r="142" spans="1:22" ht="1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</row>
    <row r="143" spans="1:22" ht="1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</row>
    <row r="144" spans="1:22" ht="1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</row>
    <row r="145" spans="1:22" ht="1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</row>
    <row r="146" spans="1:22" ht="1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</row>
    <row r="147" spans="1:22" ht="1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</row>
    <row r="148" spans="1:22" ht="1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</row>
    <row r="149" spans="1:22" ht="1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</row>
    <row r="150" spans="1:22" ht="1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</row>
    <row r="151" spans="1:22" ht="1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</row>
    <row r="152" spans="1:22" ht="1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</row>
    <row r="153" spans="1:22" ht="1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</row>
    <row r="154" spans="1:22" ht="1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</row>
    <row r="155" spans="1:22" ht="1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</row>
    <row r="156" spans="1:22" ht="1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</row>
    <row r="157" spans="1:22" ht="1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</row>
    <row r="158" spans="1:22" ht="1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</row>
    <row r="159" spans="1:22" ht="1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</row>
    <row r="160" spans="1:22" ht="1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</row>
    <row r="161" spans="1:22" ht="1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</row>
    <row r="162" spans="1:22" ht="1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</row>
    <row r="163" spans="1:22" ht="1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</row>
    <row r="164" spans="1:22" ht="1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</row>
    <row r="165" spans="1:22" ht="1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</row>
    <row r="166" spans="1:22" ht="1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</row>
    <row r="167" spans="1:22" ht="1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</row>
    <row r="168" spans="1:22" ht="1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</row>
    <row r="169" spans="1:22" ht="1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</row>
    <row r="170" spans="1:22" ht="1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</row>
    <row r="171" spans="1:22" ht="1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</row>
    <row r="172" spans="1:22" ht="1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</row>
    <row r="173" spans="1:22" ht="1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</row>
    <row r="174" spans="1:22" ht="1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</row>
    <row r="175" spans="1:22" ht="1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</row>
    <row r="176" spans="1:22" ht="1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</row>
    <row r="177" spans="1:22" ht="1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</row>
    <row r="178" spans="1:22" ht="1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</row>
    <row r="179" spans="1:22" ht="1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</row>
    <row r="180" spans="1:22" ht="1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</row>
    <row r="181" spans="1:22" ht="1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</row>
    <row r="182" spans="1:22" ht="1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</row>
    <row r="183" spans="1:22" ht="1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</row>
    <row r="184" spans="1:22" ht="1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</row>
    <row r="185" spans="1:22" ht="1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</row>
    <row r="186" spans="1:22" ht="1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</row>
    <row r="187" spans="1:22" ht="1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</row>
    <row r="188" spans="1:22" ht="1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</row>
    <row r="189" spans="1:22" ht="1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</row>
    <row r="190" spans="1:22" ht="1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</row>
    <row r="191" spans="1:22" ht="1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</row>
    <row r="192" spans="1:22" ht="1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</row>
    <row r="193" spans="1:22" ht="1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</row>
    <row r="194" spans="1:22" ht="1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</row>
    <row r="195" spans="1:22" ht="1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</row>
    <row r="196" spans="1:22" ht="1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</row>
    <row r="197" spans="1:22" ht="1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</row>
    <row r="198" spans="1:22" ht="1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</row>
    <row r="199" spans="1:22" ht="1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</row>
    <row r="200" spans="1:22" ht="1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</row>
    <row r="201" spans="1:22" ht="1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</row>
    <row r="202" spans="1:22" ht="1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</row>
    <row r="203" spans="1:22" ht="1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</row>
    <row r="204" spans="1:22" ht="1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</row>
    <row r="205" spans="1:22" ht="1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</row>
    <row r="206" spans="1:22" ht="1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</row>
    <row r="207" spans="1:22" ht="1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</row>
    <row r="208" spans="1:22" ht="1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</row>
    <row r="209" spans="1:22" ht="1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</row>
    <row r="210" spans="1:22" ht="1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</row>
    <row r="211" spans="1:22" ht="1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</row>
    <row r="212" spans="1:22" ht="1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</row>
    <row r="213" spans="1:22" ht="1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</row>
    <row r="214" spans="1:22" ht="1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</row>
    <row r="215" spans="1:22" ht="1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</row>
    <row r="216" spans="1:22" ht="1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</row>
    <row r="217" spans="1:22" ht="1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</row>
    <row r="218" spans="1:22" ht="1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</row>
    <row r="219" spans="1:22" ht="1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</row>
    <row r="220" spans="1:22" ht="1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</row>
    <row r="221" spans="1:22" ht="1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</row>
    <row r="222" spans="1:22" ht="1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</row>
    <row r="223" spans="1:22" ht="1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</row>
    <row r="224" spans="1:22" ht="1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</row>
    <row r="225" spans="1:22" ht="1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</row>
    <row r="226" spans="1:22" ht="1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</row>
    <row r="227" spans="1:22" ht="1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</row>
    <row r="228" spans="1:22" ht="1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</row>
    <row r="229" spans="1:22" ht="1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</row>
    <row r="230" spans="1:22" ht="1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</row>
    <row r="231" spans="1:22" ht="1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</row>
    <row r="232" spans="1:22" ht="1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</row>
    <row r="233" spans="1:22" ht="1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</row>
    <row r="234" spans="1:22" ht="1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</row>
    <row r="235" spans="1:22" ht="1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</row>
    <row r="236" spans="1:22" ht="1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</row>
    <row r="237" spans="1:22" ht="1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</row>
    <row r="238" spans="1:22" ht="1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</row>
    <row r="239" spans="1:22" ht="1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</row>
    <row r="240" spans="1:22" ht="1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</row>
  </sheetData>
  <sheetProtection/>
  <mergeCells count="5">
    <mergeCell ref="A7:A9"/>
    <mergeCell ref="A5:E5"/>
    <mergeCell ref="A1:E1"/>
    <mergeCell ref="A2:E2"/>
    <mergeCell ref="A3:E3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CHAPADÃO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Pereira Borges Filho</dc:creator>
  <cp:keywords/>
  <dc:description/>
  <cp:lastModifiedBy>Contabilidade</cp:lastModifiedBy>
  <cp:lastPrinted>2018-03-26T23:46:04Z</cp:lastPrinted>
  <dcterms:created xsi:type="dcterms:W3CDTF">2006-03-28T20:30:11Z</dcterms:created>
  <dcterms:modified xsi:type="dcterms:W3CDTF">2018-03-26T23:46:30Z</dcterms:modified>
  <cp:category/>
  <cp:version/>
  <cp:contentType/>
  <cp:contentStatus/>
</cp:coreProperties>
</file>