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28800" windowHeight="12045" tabRatio="873" firstSheet="1" activeTab="1"/>
  </bookViews>
  <sheets>
    <sheet name="xxxxxxx" sheetId="14" state="hidden" r:id="rId1"/>
    <sheet name="PLAN ORÇAMENTÁRIA NÃO DESONERAD" sheetId="32" r:id="rId2"/>
    <sheet name="RESUMO GERAL N DESO" sheetId="28" r:id="rId3"/>
    <sheet name="CRONOGRAMA FISICO N DESO" sheetId="29" r:id="rId4"/>
    <sheet name="M CALC DRENAGEM" sheetId="35" r:id="rId5"/>
    <sheet name="Planilha7" sheetId="36" r:id="rId6"/>
    <sheet name="Planilha8" sheetId="37" r:id="rId7"/>
  </sheets>
  <externalReferences>
    <externalReference r:id="rId8"/>
    <externalReference r:id="rId9"/>
  </externalReferences>
  <definedNames>
    <definedName name="_xlnm.Print_Area" localSheetId="3">'CRONOGRAMA FISICO N DESO'!$A$1:$K$34</definedName>
    <definedName name="_xlnm.Print_Area" localSheetId="1">'PLAN ORÇAMENTÁRIA NÃO DESONERAD'!$A$1:$J$107</definedName>
    <definedName name="_xlnm.Print_Area" localSheetId="6">Planilha8!$A$1:$J$27</definedName>
    <definedName name="_xlnm.Print_Area" localSheetId="2">'RESUMO GERAL N DESO'!$A$1:$G$39</definedName>
    <definedName name="_xlnm.Print_Area" localSheetId="0">xxxxxxx!$A$1:$J$91</definedName>
    <definedName name="AreaTeste" localSheetId="1">#REF!</definedName>
    <definedName name="AreaTeste" localSheetId="2">#REF!</definedName>
    <definedName name="AreaTeste">#REF!</definedName>
    <definedName name="AreaTeste2" localSheetId="1">#REF!</definedName>
    <definedName name="AreaTeste2" localSheetId="2">#REF!</definedName>
    <definedName name="AreaTeste2">#REF!</definedName>
    <definedName name="CélulaInicioPlanilha" localSheetId="1">#REF!</definedName>
    <definedName name="CélulaInicioPlanilha" localSheetId="2">#REF!</definedName>
    <definedName name="CélulaInicioPlanilha">#REF!</definedName>
    <definedName name="CélulaResumo" localSheetId="1">#REF!</definedName>
    <definedName name="CélulaResumo" localSheetId="2">#REF!</definedName>
    <definedName name="CélulaResumo">#REF!</definedName>
    <definedName name="Database">TEXT(Import.DataBase,"mm-aaaa")</definedName>
    <definedName name="Import.DataBase">[1]DADOS!$A$38</definedName>
    <definedName name="Print_Area_MI" localSheetId="1">#REF!</definedName>
    <definedName name="Print_Area_MI" localSheetId="2">#REF!</definedName>
    <definedName name="Print_Area_MI">#REF!</definedName>
    <definedName name="Referencia.Descricao">IF(ISNUMBER([1]PO!linhaSINAPIxls),INDEX(INDIRECT("'[Referência "&amp;Database&amp;".xls]Banco'!$b:$g"),[1]PO!linhaSINAPIxls,3),"")</definedName>
    <definedName name="Referencia.Unidade">IF(ISNUMBER([1]PO!linhaSINAPIxls),INDEX(INDIRECT("'[Referência "&amp;Database&amp;".xls]Banco'!$b:$g"),[1]PO!linhaSINAPIxls,4),"")</definedName>
    <definedName name="TipoOrçamento">"BASE"</definedName>
  </definedNames>
  <calcPr calcId="144525"/>
</workbook>
</file>

<file path=xl/calcChain.xml><?xml version="1.0" encoding="utf-8"?>
<calcChain xmlns="http://schemas.openxmlformats.org/spreadsheetml/2006/main">
  <c r="L1" i="37" l="1"/>
  <c r="I1" i="37"/>
  <c r="H1" i="37"/>
  <c r="G1" i="37"/>
  <c r="C28" i="36"/>
  <c r="C27" i="36"/>
  <c r="E21" i="36"/>
  <c r="E16" i="36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A101" i="35"/>
  <c r="A99" i="35"/>
  <c r="A97" i="35"/>
  <c r="A95" i="35"/>
  <c r="A93" i="35"/>
  <c r="A91" i="35"/>
  <c r="A89" i="35"/>
  <c r="J86" i="35"/>
  <c r="F86" i="35"/>
  <c r="D86" i="35"/>
  <c r="B86" i="35"/>
  <c r="A83" i="35"/>
  <c r="A81" i="35"/>
  <c r="A79" i="35"/>
  <c r="A77" i="35"/>
  <c r="A75" i="35"/>
  <c r="A73" i="35"/>
  <c r="A71" i="35"/>
  <c r="J68" i="35"/>
  <c r="F68" i="35"/>
  <c r="D68" i="35"/>
  <c r="B68" i="35"/>
  <c r="A64" i="35"/>
  <c r="A62" i="35"/>
  <c r="A60" i="35"/>
  <c r="A58" i="35"/>
  <c r="A56" i="35"/>
  <c r="A54" i="35"/>
  <c r="A52" i="35"/>
  <c r="J49" i="35"/>
  <c r="F49" i="35"/>
  <c r="D49" i="35"/>
  <c r="B49" i="35"/>
  <c r="A46" i="35"/>
  <c r="A44" i="35"/>
  <c r="A42" i="35"/>
  <c r="A40" i="35"/>
  <c r="A38" i="35"/>
  <c r="A36" i="35"/>
  <c r="A34" i="35"/>
  <c r="J31" i="35"/>
  <c r="F31" i="35"/>
  <c r="D31" i="35"/>
  <c r="B31" i="35"/>
  <c r="A26" i="35"/>
  <c r="A24" i="35"/>
  <c r="A22" i="35"/>
  <c r="A20" i="35"/>
  <c r="A18" i="35"/>
  <c r="A16" i="35"/>
  <c r="A14" i="35"/>
  <c r="J11" i="35"/>
  <c r="F11" i="35"/>
  <c r="D11" i="35"/>
  <c r="B11" i="35"/>
  <c r="K21" i="29"/>
  <c r="N20" i="29"/>
  <c r="M12" i="29"/>
  <c r="C25" i="28"/>
  <c r="C24" i="28"/>
  <c r="C23" i="28"/>
  <c r="C22" i="28"/>
  <c r="C21" i="28"/>
  <c r="C20" i="28"/>
  <c r="L98" i="32"/>
  <c r="I98" i="32"/>
  <c r="L97" i="32"/>
  <c r="L96" i="32"/>
  <c r="I96" i="32"/>
  <c r="H96" i="32"/>
  <c r="G96" i="32"/>
  <c r="L95" i="32"/>
  <c r="I95" i="32"/>
  <c r="H95" i="32"/>
  <c r="G95" i="32"/>
  <c r="L94" i="32"/>
  <c r="I94" i="32"/>
  <c r="H94" i="32"/>
  <c r="G94" i="32"/>
  <c r="L93" i="32"/>
  <c r="I93" i="32"/>
  <c r="H93" i="32"/>
  <c r="G93" i="32"/>
  <c r="L92" i="32"/>
  <c r="I92" i="32"/>
  <c r="H92" i="32"/>
  <c r="G92" i="32"/>
  <c r="L91" i="32"/>
  <c r="I91" i="32"/>
  <c r="H91" i="32"/>
  <c r="G91" i="32"/>
  <c r="L90" i="32"/>
  <c r="I90" i="32"/>
  <c r="H90" i="32"/>
  <c r="G90" i="32"/>
  <c r="L89" i="32"/>
  <c r="I89" i="32"/>
  <c r="H89" i="32"/>
  <c r="G89" i="32"/>
  <c r="D89" i="32"/>
  <c r="L88" i="32"/>
  <c r="I88" i="32"/>
  <c r="H88" i="32"/>
  <c r="G88" i="32"/>
  <c r="L87" i="32"/>
  <c r="I87" i="32"/>
  <c r="H87" i="32"/>
  <c r="G87" i="32"/>
  <c r="L86" i="32"/>
  <c r="I86" i="32"/>
  <c r="H86" i="32"/>
  <c r="G86" i="32"/>
  <c r="L85" i="32"/>
  <c r="I85" i="32"/>
  <c r="H85" i="32"/>
  <c r="G85" i="32"/>
  <c r="L84" i="32"/>
  <c r="I84" i="32"/>
  <c r="H84" i="32"/>
  <c r="G84" i="32"/>
  <c r="L83" i="32"/>
  <c r="I83" i="32"/>
  <c r="H83" i="32"/>
  <c r="G83" i="32"/>
  <c r="L82" i="32"/>
  <c r="I80" i="32"/>
  <c r="L79" i="32"/>
  <c r="I79" i="32"/>
  <c r="H79" i="32"/>
  <c r="G79" i="32"/>
  <c r="L78" i="32"/>
  <c r="I78" i="32"/>
  <c r="H78" i="32"/>
  <c r="G78" i="32"/>
  <c r="L77" i="32"/>
  <c r="G77" i="32"/>
  <c r="L76" i="32"/>
  <c r="I76" i="32"/>
  <c r="H76" i="32"/>
  <c r="G76" i="32"/>
  <c r="I74" i="32"/>
  <c r="L73" i="32"/>
  <c r="I73" i="32"/>
  <c r="H73" i="32"/>
  <c r="G73" i="32"/>
  <c r="L72" i="32"/>
  <c r="I72" i="32"/>
  <c r="H72" i="32"/>
  <c r="G72" i="32"/>
  <c r="L71" i="32"/>
  <c r="I71" i="32"/>
  <c r="H71" i="32"/>
  <c r="G71" i="32"/>
  <c r="I68" i="32"/>
  <c r="L67" i="32"/>
  <c r="I67" i="32"/>
  <c r="H67" i="32"/>
  <c r="G67" i="32"/>
  <c r="F67" i="32"/>
  <c r="L66" i="32"/>
  <c r="I66" i="32"/>
  <c r="H66" i="32"/>
  <c r="G66" i="32"/>
  <c r="F66" i="32"/>
  <c r="L65" i="32"/>
  <c r="I65" i="32"/>
  <c r="H65" i="32"/>
  <c r="G65" i="32"/>
  <c r="F65" i="32"/>
  <c r="L64" i="32"/>
  <c r="I64" i="32"/>
  <c r="H64" i="32"/>
  <c r="G64" i="32"/>
  <c r="F64" i="32"/>
  <c r="L63" i="32"/>
  <c r="I63" i="32"/>
  <c r="H63" i="32"/>
  <c r="G63" i="32"/>
  <c r="F63" i="32"/>
  <c r="L62" i="32"/>
  <c r="I62" i="32"/>
  <c r="H62" i="32"/>
  <c r="G62" i="32"/>
  <c r="F62" i="32"/>
  <c r="L61" i="32"/>
  <c r="I61" i="32"/>
  <c r="H61" i="32"/>
  <c r="G61" i="32"/>
  <c r="L60" i="32"/>
  <c r="I60" i="32"/>
  <c r="H60" i="32"/>
  <c r="G60" i="32"/>
  <c r="L59" i="32"/>
  <c r="I59" i="32"/>
  <c r="H59" i="32"/>
  <c r="G59" i="32"/>
  <c r="L58" i="32"/>
  <c r="I58" i="32"/>
  <c r="H58" i="32"/>
  <c r="G58" i="32"/>
  <c r="L57" i="32"/>
  <c r="I57" i="32"/>
  <c r="H57" i="32"/>
  <c r="G57" i="32"/>
  <c r="L54" i="32"/>
  <c r="L53" i="32"/>
  <c r="L52" i="32"/>
  <c r="I52" i="32"/>
  <c r="H52" i="32"/>
  <c r="G52" i="32"/>
  <c r="L51" i="32"/>
  <c r="I51" i="32"/>
  <c r="H51" i="32"/>
  <c r="G51" i="32"/>
  <c r="L50" i="32"/>
  <c r="I50" i="32"/>
  <c r="H50" i="32"/>
  <c r="G50" i="32"/>
  <c r="L49" i="32"/>
  <c r="I49" i="32"/>
  <c r="H49" i="32"/>
  <c r="G49" i="32"/>
  <c r="L48" i="32"/>
  <c r="I48" i="32"/>
  <c r="H48" i="32"/>
  <c r="G48" i="32"/>
  <c r="L47" i="32"/>
  <c r="I47" i="32"/>
  <c r="H47" i="32"/>
  <c r="G47" i="32"/>
  <c r="L46" i="32"/>
  <c r="I46" i="32"/>
  <c r="H46" i="32"/>
  <c r="G46" i="32"/>
  <c r="L45" i="32"/>
  <c r="H45" i="32"/>
  <c r="G45" i="32"/>
  <c r="F45" i="32"/>
  <c r="I45" i="32" s="1"/>
  <c r="L44" i="32"/>
  <c r="H44" i="32"/>
  <c r="G44" i="32"/>
  <c r="F44" i="32"/>
  <c r="I44" i="32" s="1"/>
  <c r="L43" i="32"/>
  <c r="H43" i="32"/>
  <c r="G43" i="32"/>
  <c r="F43" i="32"/>
  <c r="I43" i="32" s="1"/>
  <c r="L42" i="32"/>
  <c r="H42" i="32"/>
  <c r="G42" i="32"/>
  <c r="F42" i="32"/>
  <c r="I42" i="32" s="1"/>
  <c r="L41" i="32"/>
  <c r="H41" i="32"/>
  <c r="G41" i="32"/>
  <c r="F41" i="32"/>
  <c r="I41" i="32" s="1"/>
  <c r="L40" i="32"/>
  <c r="H40" i="32"/>
  <c r="G40" i="32"/>
  <c r="F40" i="32"/>
  <c r="I40" i="32" s="1"/>
  <c r="L39" i="32"/>
  <c r="H39" i="32"/>
  <c r="G39" i="32"/>
  <c r="F39" i="32"/>
  <c r="I39" i="32" s="1"/>
  <c r="L38" i="32"/>
  <c r="I37" i="32"/>
  <c r="L36" i="32"/>
  <c r="I36" i="32"/>
  <c r="H36" i="32"/>
  <c r="G36" i="32"/>
  <c r="L35" i="32"/>
  <c r="I35" i="32"/>
  <c r="H35" i="32"/>
  <c r="G35" i="32"/>
  <c r="L34" i="32"/>
  <c r="I34" i="32"/>
  <c r="H34" i="32"/>
  <c r="G34" i="32"/>
  <c r="L33" i="32"/>
  <c r="I33" i="32"/>
  <c r="H33" i="32"/>
  <c r="G33" i="32"/>
  <c r="L32" i="32"/>
  <c r="I32" i="32"/>
  <c r="H32" i="32"/>
  <c r="G32" i="32"/>
  <c r="L31" i="32"/>
  <c r="I31" i="32"/>
  <c r="H31" i="32"/>
  <c r="G31" i="32"/>
  <c r="L30" i="32"/>
  <c r="I30" i="32"/>
  <c r="H30" i="32"/>
  <c r="G30" i="32"/>
  <c r="L29" i="32"/>
  <c r="I29" i="32"/>
  <c r="H29" i="32"/>
  <c r="G29" i="32"/>
  <c r="I27" i="32"/>
  <c r="L26" i="32"/>
  <c r="I26" i="32"/>
  <c r="H26" i="32"/>
  <c r="G26" i="32"/>
  <c r="F26" i="32"/>
  <c r="D26" i="32"/>
  <c r="L25" i="32"/>
  <c r="I25" i="32"/>
  <c r="H25" i="32"/>
  <c r="G25" i="32"/>
  <c r="L24" i="32"/>
  <c r="I24" i="32"/>
  <c r="H24" i="32"/>
  <c r="G24" i="32"/>
  <c r="I21" i="32"/>
  <c r="L20" i="32"/>
  <c r="I20" i="32"/>
  <c r="H20" i="32"/>
  <c r="G20" i="32"/>
  <c r="L19" i="32"/>
  <c r="I19" i="32"/>
  <c r="H19" i="32"/>
  <c r="G19" i="32"/>
  <c r="J81" i="14"/>
  <c r="I81" i="14"/>
  <c r="L79" i="14"/>
  <c r="J79" i="14"/>
  <c r="I79" i="14"/>
  <c r="L78" i="14"/>
  <c r="J78" i="14"/>
  <c r="I78" i="14"/>
  <c r="H78" i="14"/>
  <c r="G78" i="14"/>
  <c r="L77" i="14"/>
  <c r="J77" i="14"/>
  <c r="I77" i="14"/>
  <c r="H77" i="14"/>
  <c r="G77" i="14"/>
  <c r="L76" i="14"/>
  <c r="J76" i="14"/>
  <c r="I76" i="14"/>
  <c r="H76" i="14"/>
  <c r="G76" i="14"/>
  <c r="L75" i="14"/>
  <c r="J75" i="14"/>
  <c r="I75" i="14"/>
  <c r="H75" i="14"/>
  <c r="G75" i="14"/>
  <c r="L74" i="14"/>
  <c r="J74" i="14"/>
  <c r="I74" i="14"/>
  <c r="H74" i="14"/>
  <c r="G74" i="14"/>
  <c r="L73" i="14"/>
  <c r="J73" i="14"/>
  <c r="I73" i="14"/>
  <c r="H73" i="14"/>
  <c r="G73" i="14"/>
  <c r="L72" i="14"/>
  <c r="J72" i="14"/>
  <c r="I72" i="14"/>
  <c r="H72" i="14"/>
  <c r="G72" i="14"/>
  <c r="L71" i="14"/>
  <c r="J71" i="14"/>
  <c r="I71" i="14"/>
  <c r="H71" i="14"/>
  <c r="G71" i="14"/>
  <c r="L70" i="14"/>
  <c r="J70" i="14"/>
  <c r="I70" i="14"/>
  <c r="H70" i="14"/>
  <c r="G70" i="14"/>
  <c r="L69" i="14"/>
  <c r="J69" i="14"/>
  <c r="I69" i="14"/>
  <c r="H69" i="14"/>
  <c r="G69" i="14"/>
  <c r="L68" i="14"/>
  <c r="J68" i="14"/>
  <c r="I68" i="14"/>
  <c r="H68" i="14"/>
  <c r="G68" i="14"/>
  <c r="L67" i="14"/>
  <c r="J67" i="14"/>
  <c r="I67" i="14"/>
  <c r="H67" i="14"/>
  <c r="G67" i="14"/>
  <c r="L66" i="14"/>
  <c r="J66" i="14"/>
  <c r="I66" i="14"/>
  <c r="H66" i="14"/>
  <c r="G66" i="14"/>
  <c r="L65" i="14"/>
  <c r="J63" i="14"/>
  <c r="I63" i="14"/>
  <c r="L62" i="14"/>
  <c r="J62" i="14"/>
  <c r="I62" i="14"/>
  <c r="H62" i="14"/>
  <c r="G62" i="14"/>
  <c r="L61" i="14"/>
  <c r="J61" i="14"/>
  <c r="I61" i="14"/>
  <c r="H61" i="14"/>
  <c r="G61" i="14"/>
  <c r="L60" i="14"/>
  <c r="J60" i="14"/>
  <c r="I60" i="14"/>
  <c r="H60" i="14"/>
  <c r="G60" i="14"/>
  <c r="L59" i="14"/>
  <c r="J59" i="14"/>
  <c r="I59" i="14"/>
  <c r="H59" i="14"/>
  <c r="G59" i="14"/>
  <c r="L58" i="14"/>
  <c r="J56" i="14"/>
  <c r="I56" i="14"/>
  <c r="L55" i="14"/>
  <c r="J55" i="14"/>
  <c r="I55" i="14"/>
  <c r="H55" i="14"/>
  <c r="G55" i="14"/>
  <c r="L54" i="14"/>
  <c r="J54" i="14"/>
  <c r="I54" i="14"/>
  <c r="H54" i="14"/>
  <c r="G54" i="14"/>
  <c r="L53" i="14"/>
  <c r="J53" i="14"/>
  <c r="I53" i="14"/>
  <c r="H53" i="14"/>
  <c r="G53" i="14"/>
  <c r="J50" i="14"/>
  <c r="I50" i="14"/>
  <c r="L49" i="14"/>
  <c r="J49" i="14"/>
  <c r="I49" i="14"/>
  <c r="H49" i="14"/>
  <c r="G49" i="14"/>
  <c r="L48" i="14"/>
  <c r="J48" i="14"/>
  <c r="I48" i="14"/>
  <c r="H48" i="14"/>
  <c r="G48" i="14"/>
  <c r="L47" i="14"/>
  <c r="J47" i="14"/>
  <c r="I47" i="14"/>
  <c r="H47" i="14"/>
  <c r="G47" i="14"/>
  <c r="L46" i="14"/>
  <c r="J46" i="14"/>
  <c r="I46" i="14"/>
  <c r="H46" i="14"/>
  <c r="G46" i="14"/>
  <c r="L45" i="14"/>
  <c r="J45" i="14"/>
  <c r="I45" i="14"/>
  <c r="H45" i="14"/>
  <c r="G45" i="14"/>
  <c r="L44" i="14"/>
  <c r="J44" i="14"/>
  <c r="I44" i="14"/>
  <c r="H44" i="14"/>
  <c r="G44" i="14"/>
  <c r="L43" i="14"/>
  <c r="J43" i="14"/>
  <c r="I43" i="14"/>
  <c r="H43" i="14"/>
  <c r="G43" i="14"/>
  <c r="J40" i="14"/>
  <c r="I40" i="14"/>
  <c r="L39" i="14"/>
  <c r="J39" i="14"/>
  <c r="I39" i="14"/>
  <c r="H39" i="14"/>
  <c r="G39" i="14"/>
  <c r="L38" i="14"/>
  <c r="J38" i="14"/>
  <c r="I38" i="14"/>
  <c r="H38" i="14"/>
  <c r="G38" i="14"/>
  <c r="L37" i="14"/>
  <c r="J37" i="14"/>
  <c r="I37" i="14"/>
  <c r="H37" i="14"/>
  <c r="G37" i="14"/>
  <c r="L36" i="14"/>
  <c r="J36" i="14"/>
  <c r="I36" i="14"/>
  <c r="H36" i="14"/>
  <c r="G36" i="14"/>
  <c r="L35" i="14"/>
  <c r="J35" i="14"/>
  <c r="I35" i="14"/>
  <c r="H35" i="14"/>
  <c r="G35" i="14"/>
  <c r="L34" i="14"/>
  <c r="J34" i="14"/>
  <c r="I34" i="14"/>
  <c r="H34" i="14"/>
  <c r="G34" i="14"/>
  <c r="L33" i="14"/>
  <c r="J33" i="14"/>
  <c r="I33" i="14"/>
  <c r="H33" i="14"/>
  <c r="G33" i="14"/>
  <c r="L32" i="14"/>
  <c r="J32" i="14"/>
  <c r="I32" i="14"/>
  <c r="H32" i="14"/>
  <c r="G32" i="14"/>
  <c r="J29" i="14"/>
  <c r="I29" i="14"/>
  <c r="L28" i="14"/>
  <c r="J28" i="14"/>
  <c r="I28" i="14"/>
  <c r="H28" i="14"/>
  <c r="G28" i="14"/>
  <c r="L27" i="14"/>
  <c r="J27" i="14"/>
  <c r="I27" i="14"/>
  <c r="H27" i="14"/>
  <c r="G27" i="14"/>
  <c r="L26" i="14"/>
  <c r="J26" i="14"/>
  <c r="I26" i="14"/>
  <c r="H26" i="14"/>
  <c r="G26" i="14"/>
  <c r="J23" i="14"/>
  <c r="I23" i="14"/>
  <c r="L22" i="14"/>
  <c r="J22" i="14"/>
  <c r="I22" i="14"/>
  <c r="H22" i="14"/>
  <c r="G22" i="14"/>
  <c r="L21" i="14"/>
  <c r="J21" i="14"/>
  <c r="I21" i="14"/>
  <c r="H21" i="14"/>
  <c r="G21" i="14"/>
  <c r="I15" i="14"/>
  <c r="I54" i="32" l="1"/>
  <c r="I99" i="32" l="1"/>
  <c r="J54" i="32" s="1"/>
  <c r="C26" i="28"/>
  <c r="C27" i="28" l="1"/>
  <c r="J91" i="32"/>
  <c r="J88" i="32"/>
  <c r="J58" i="32"/>
  <c r="J50" i="32"/>
  <c r="J34" i="32"/>
  <c r="J26" i="32"/>
  <c r="J21" i="32"/>
  <c r="J19" i="32"/>
  <c r="J94" i="32"/>
  <c r="J83" i="32"/>
  <c r="J79" i="32"/>
  <c r="J74" i="32"/>
  <c r="J72" i="32"/>
  <c r="J65" i="32"/>
  <c r="J61" i="32"/>
  <c r="J29" i="32"/>
  <c r="J89" i="32"/>
  <c r="J86" i="32"/>
  <c r="J68" i="32"/>
  <c r="J48" i="32"/>
  <c r="J32" i="32"/>
  <c r="J95" i="32"/>
  <c r="J84" i="32"/>
  <c r="J46" i="32"/>
  <c r="J93" i="32"/>
  <c r="J80" i="32"/>
  <c r="J78" i="32"/>
  <c r="J71" i="32"/>
  <c r="J60" i="32"/>
  <c r="J52" i="32"/>
  <c r="J98" i="32"/>
  <c r="J92" i="32"/>
  <c r="J66" i="32"/>
  <c r="J62" i="32"/>
  <c r="J59" i="32"/>
  <c r="J51" i="32"/>
  <c r="J37" i="32"/>
  <c r="J35" i="32"/>
  <c r="J20" i="32"/>
  <c r="J73" i="32"/>
  <c r="J30" i="32"/>
  <c r="J24" i="32"/>
  <c r="J36" i="32"/>
  <c r="J96" i="32"/>
  <c r="J85" i="32"/>
  <c r="J64" i="32"/>
  <c r="J47" i="32"/>
  <c r="J25" i="32"/>
  <c r="J90" i="32"/>
  <c r="J87" i="32"/>
  <c r="J76" i="32"/>
  <c r="J67" i="32"/>
  <c r="J63" i="32"/>
  <c r="J57" i="32"/>
  <c r="J49" i="32"/>
  <c r="J33" i="32"/>
  <c r="J27" i="32"/>
  <c r="J31" i="32"/>
  <c r="J45" i="32"/>
  <c r="J40" i="32"/>
  <c r="J44" i="32"/>
  <c r="J43" i="32"/>
  <c r="J41" i="32"/>
  <c r="J39" i="32"/>
  <c r="J42" i="32"/>
  <c r="G22" i="28" l="1"/>
  <c r="G25" i="28"/>
  <c r="G21" i="28"/>
  <c r="K20" i="29"/>
  <c r="G23" i="28"/>
  <c r="G24" i="28"/>
  <c r="G20" i="28"/>
  <c r="J99" i="32"/>
  <c r="G26" i="28"/>
  <c r="G27" i="28" l="1"/>
  <c r="J20" i="29"/>
  <c r="J22" i="29" s="1"/>
  <c r="I20" i="29"/>
  <c r="I22" i="29" s="1"/>
  <c r="H20" i="29"/>
  <c r="H22" i="29" s="1"/>
  <c r="G20" i="29"/>
  <c r="G22" i="29" s="1"/>
  <c r="E20" i="29"/>
  <c r="E22" i="29" s="1"/>
  <c r="C20" i="29"/>
  <c r="C22" i="29" s="1"/>
  <c r="C23" i="29" s="1"/>
  <c r="F20" i="29"/>
  <c r="F22" i="29" s="1"/>
  <c r="D20" i="29"/>
  <c r="D22" i="29" s="1"/>
  <c r="D23" i="29" l="1"/>
  <c r="E23" i="29" s="1"/>
  <c r="F23" i="29" s="1"/>
  <c r="G23" i="29" s="1"/>
  <c r="H23" i="29" s="1"/>
  <c r="I23" i="29" s="1"/>
  <c r="J23" i="29" s="1"/>
</calcChain>
</file>

<file path=xl/sharedStrings.xml><?xml version="1.0" encoding="utf-8"?>
<sst xmlns="http://schemas.openxmlformats.org/spreadsheetml/2006/main" count="710" uniqueCount="308">
  <si>
    <t>PREFEITURA MUNICIPAL DE NAVIRAI</t>
  </si>
  <si>
    <t>ESTADO DE MATO GROSSO DO SUL</t>
  </si>
  <si>
    <t>GERENCIA DE OBRAS</t>
  </si>
  <si>
    <t xml:space="preserve">       </t>
  </si>
  <si>
    <t>OBRA: PAVIMENTAÇÃO ASFÁLTICA COM GUIAS E SARJETAS  E DRENAGEM</t>
  </si>
  <si>
    <t>LOCAL: RUAS PAULO ALVES DE PAULA, RUA 10 DE JUNHO, RUA 11 E NOVEMBRO,  AV. 15 DE NOVEMBRO, RUA 13 DE MAIO, RUA 21 DE ABRIL, RUA 25 DEZEMBRO E RUA 12 DE OUTUBRO.</t>
  </si>
  <si>
    <t>BAIRRO: JARDIM OÁSIS</t>
  </si>
  <si>
    <t>MUNÍCIPIO: NAVIRAÍ - MS</t>
  </si>
  <si>
    <t>ÁREA: 13.368,69 m²</t>
  </si>
  <si>
    <t>DATA DA PLANILHA: JUNHO/2019</t>
  </si>
  <si>
    <t>ENCARGOS SOCIAIS: 88,35% (HORA)  50,30% (MÊS)</t>
  </si>
  <si>
    <t>BDI:</t>
  </si>
  <si>
    <t>DATA BASE SINAPI DESONERADO: JUNHO 2019</t>
  </si>
  <si>
    <t>Preço / m²:</t>
  </si>
  <si>
    <t>PLANILHA ORÇAMENTÁRIA</t>
  </si>
  <si>
    <t>ITEM</t>
  </si>
  <si>
    <t>COD. SINAPI</t>
  </si>
  <si>
    <t>DISCRIMINAÇÃO DOS SERVIÇOS</t>
  </si>
  <si>
    <t>DMT</t>
  </si>
  <si>
    <t>U N</t>
  </si>
  <si>
    <t>QUANT.</t>
  </si>
  <si>
    <t>CUST. UNITÁRIO  SINAPI</t>
  </si>
  <si>
    <t>CUST. UNITÁRIO +  BDI</t>
  </si>
  <si>
    <t>TOTAL</t>
  </si>
  <si>
    <t>SERVIÇOS PRELIMINARES</t>
  </si>
  <si>
    <t>1.1</t>
  </si>
  <si>
    <t>PLACA DE OBRA ( PARA CONSTRUÇÃO CIVIL ) EM CHAPA GALVANIZADA *N.22*, ADESIVADA, DE -2,0 X 1,125*M</t>
  </si>
  <si>
    <t>m²</t>
  </si>
  <si>
    <t>240,00</t>
  </si>
  <si>
    <t>1.2</t>
  </si>
  <si>
    <t>EXECUÇÃO DE ALMOXARIFADO EM CANTEIRO DE OBRA EM CHAPA DE MADEIRA COMPENSADA, INCLUSO PRATELEIRAS. AF_02/2016 - (Custo _Ref_Composições_Sintético_MS_201811_Desonerado).</t>
  </si>
  <si>
    <t>CUSTO PARCIAL DO ITEM 1:</t>
  </si>
  <si>
    <t>TERRAPLANAGEM</t>
  </si>
  <si>
    <t>2.1</t>
  </si>
  <si>
    <t>74010/01</t>
  </si>
  <si>
    <t>CARGA E DESCARGA MECANICA DE SOLO UTILIZANDO CAMINHAO BASCULANTE 6,0M3/16T E PA CARREGADEIRA SOBRE PNEUS 128 HP, CAPACIDADE DA CAÇAMBA 1,7 A 2,8 M3, PESO OPERACIONAL 11632 KG - (Custo _Ref_Composições_Sintético_MS_201811_Desonerado).</t>
  </si>
  <si>
    <t>M3</t>
  </si>
  <si>
    <t>1,65</t>
  </si>
  <si>
    <t>2.2</t>
  </si>
  <si>
    <t>74205/001</t>
  </si>
  <si>
    <t>ESCAVACAO MECANICA DE MATERIAL 1A. CATEGORIA, PROVENIENTE DE CORTE DE SUBLEITO (C/TRATOR ESTEIRAS  160HP) - (Custo _Ref_Composições_Sintético_MS_201811_Desonerado).</t>
  </si>
  <si>
    <t>2.3</t>
  </si>
  <si>
    <t>TRANSPORTE COM CAMINHÃO BASCULANTE 6 M3 EM RODOVIA PAVIMENTADA ( PARA DISTÂNCIAS SUPERIORES A 4 KM) - (Custo _Ref_Composições_Sintético_MS_201811_Desonerado).</t>
  </si>
  <si>
    <t>7,00 KM</t>
  </si>
  <si>
    <t>M3XKM</t>
  </si>
  <si>
    <t>CUSTO PARCIAL DO ITEM 2:</t>
  </si>
  <si>
    <t>PAVIMENTAÇÃO ASFALTICA</t>
  </si>
  <si>
    <t>3.1</t>
  </si>
  <si>
    <t>COMPACTACAO MECANICA A 95% DO PROCTOR NORMAL - PAVIMENTACAO URBANA - (Custo _Ref_Composições_Sintético_MS_201811_Desonerado).</t>
  </si>
  <si>
    <t>3.2</t>
  </si>
  <si>
    <t>EXECUÇÃO E COMPACTAÇÃO DE BASE E OU SUB BASE COM BRITA GRADUADA SIMPLES - EXCLUSIVE CARGA E TRANSPORTE. AF_09/2017 - (Custo _Ref_Composições_Sintético_MS_201811_Desonerado).</t>
  </si>
  <si>
    <t>3.3</t>
  </si>
  <si>
    <t>30,00 KM</t>
  </si>
  <si>
    <t>3.4</t>
  </si>
  <si>
    <t>96401</t>
  </si>
  <si>
    <t>EXECUÇÃO DE IMPRIMAÇÃO COM ASFALTO DILUÍDO CM-30. AF_09/2017- (Custo _Ref_Composições_Sintético_MS_201811_Desonerado).</t>
  </si>
  <si>
    <t>M2</t>
  </si>
  <si>
    <t>3.5</t>
  </si>
  <si>
    <t>72942</t>
  </si>
  <si>
    <t>PINTURA DE LIGACAO COM EMULSAO RR-1C - (Custo _Ref_Composições_Sintético_MS_201811_Desonerado).</t>
  </si>
  <si>
    <t>3.6</t>
  </si>
  <si>
    <t>95990</t>
  </si>
  <si>
    <t>CONSTRUÇÃO DE PAVIMENTO COM APLICAÇÃO DE CONCRETO BETUMINOSO USINADO A QUENTE (CBUQ), CAMADA DE ROLAMENTO, COM ESPESSURA DE 3,0 CM - EXCLUSIVE TRANSPORTE. AF_03/2017- (Custo _Ref_Composições_Sintético_MS_201811_Desonerado).</t>
  </si>
  <si>
    <t>3.7</t>
  </si>
  <si>
    <t>95430</t>
  </si>
  <si>
    <t>TRANSPORTE COM CAMINHÃO BASCULANTE DE 18 M3, EM VIA URBANA PAVIMENTADA, DMT ACIMA DE 30 KM (UNIDADE: TXKM). AF_09/2016 - (Custo _Ref_Composições_Sintético_MS_201811_Desonerado).</t>
  </si>
  <si>
    <t>6,00 KM</t>
  </si>
  <si>
    <t>TXKM</t>
  </si>
  <si>
    <t>3.8</t>
  </si>
  <si>
    <t>COMP. 01</t>
  </si>
  <si>
    <t>TENTO  - (Composição).</t>
  </si>
  <si>
    <t>M</t>
  </si>
  <si>
    <t>CUSTO PARCIAL DO ITEM 3:</t>
  </si>
  <si>
    <t>SERVIÇOS COMPLEMENTARES</t>
  </si>
  <si>
    <t>4.1</t>
  </si>
  <si>
    <t>72947</t>
  </si>
  <si>
    <t>SINALIZACAO HORIZONTAL COM TINTA RETRORREFLETIVA A BASE DE RESINA ACRILICA COM MICROESFERAS DE VIDRO - (Custo _Ref_Composições_Sintético_MS_201811_Desonerado).</t>
  </si>
  <si>
    <t>4.2</t>
  </si>
  <si>
    <t>73916/002</t>
  </si>
  <si>
    <t>PLACA ESMALTADA PARA IDENTIFICAÇÃO NR DE RUA, DIMENSÕES 45X25CM - (Custo _Ref_Composições_Sintético_MS_201811_Desonerado).</t>
  </si>
  <si>
    <t>UN</t>
  </si>
  <si>
    <t>4.3</t>
  </si>
  <si>
    <t>34723</t>
  </si>
  <si>
    <t>PLACA DE SINALIZACAO EM CHAPA DE ACO NUM 16 COM PINTURA REFLETIVA (Preço _Ref_Insumos_Sintético_MS_201811_Desonerado).</t>
  </si>
  <si>
    <t xml:space="preserve">M2    </t>
  </si>
  <si>
    <t>4.4</t>
  </si>
  <si>
    <t>COMP.02</t>
  </si>
  <si>
    <t>SUPORTE EM TUBO DE AÇO GALVANIZADO PARA PLACA DE IDENTIFICAÇÃO E SINALIZAÇÃO (Composição).</t>
  </si>
  <si>
    <t>4.5</t>
  </si>
  <si>
    <t>94267</t>
  </si>
  <si>
    <t>GUIA (MEIO-FIO) E SARJETA CONJUGADOS DE CONCRETO, MOLDADA IN LOCO EM TRECHO RETO COM EXTRUSORA, GUIA 13 CM BASE X 22 CM ALTURA, SARJETA 30 CM BASE X 8,5 CM ALTURA. AF_06/2016 - (Custo _Ref_Composições_Sintético_MS_201811_Desonerado).</t>
  </si>
  <si>
    <t>4.6</t>
  </si>
  <si>
    <t>94993</t>
  </si>
  <si>
    <t>EXECUÇÃO DE PASSEIO (CALÇADA) OU PISO DE CONCRETO COM CONCRETO MOLDADO IN LOCO, USINADO, ACABAMENTO CONVENCIONAL, ESPESSURA 6 CM, ARMADO. AF_07/2016 - (Custo _Ref_Composições_Sintético_MS_201811_Desonerado).</t>
  </si>
  <si>
    <t>4.7</t>
  </si>
  <si>
    <t>COMP.03</t>
  </si>
  <si>
    <t>PISO PODOTÁTIL DIRECIONAL OU ALERTA EM PLCA CIMENTICIA DE ALTA RESISTENCIA (Composição).</t>
  </si>
  <si>
    <t>CUSTO PARCIAL DO ITEM 4:</t>
  </si>
  <si>
    <t>RAMPAS</t>
  </si>
  <si>
    <t>5.1</t>
  </si>
  <si>
    <t>1523</t>
  </si>
  <si>
    <t>CONCRETO USINADO CONVENCIONAL (NAO BOMBEAVEL) CLASSE DE RESISTENCIA C15, COM BRITA 1 E 2, SLUMP = 80 MM +/- 10 MM (NBR 8953) (Preço _Ref_Insumos_Sintético_MS_201811_Desonerado).</t>
  </si>
  <si>
    <t xml:space="preserve">M3    </t>
  </si>
  <si>
    <t>5.2</t>
  </si>
  <si>
    <t>92873</t>
  </si>
  <si>
    <t>LANÇAMENTO COM USO DE BALDES, ADENSAMENTO E ACABAMENTO DE CONCRETO EM ESTRUTURAS. AF_12/2015 - (Custo _Ref_Composições_Sintético_MS_201811_Desonerado).</t>
  </si>
  <si>
    <t>5.3</t>
  </si>
  <si>
    <t>92410</t>
  </si>
  <si>
    <t>MONTAGEM E DESMONTAGEM DE FÔRMA DE PILARES RETANGULARES E ESTRUTURAS SIMILARES COM ÁREA MÉDIA DAS SEÇÕES MENOR OU IGUAL A 0,25 M², PÉ-DIREITO SIMPLES, EM MADEIRA SERRADA, 2 UTILIZAÇÕES. AF_12/2015 - (Custo _Ref_Composições_Sintético_MS_201811_Desonerado).</t>
  </si>
  <si>
    <t>CUSTO PARCIAL DO ITEM 5:</t>
  </si>
  <si>
    <t>PAISAGISMO</t>
  </si>
  <si>
    <t>6.1</t>
  </si>
  <si>
    <t>PLANTIO DE GRAMA BATATAIS EM PLACAS - (Custo _Ref_Composições_Sintético_MS_201811_Desonerado).</t>
  </si>
  <si>
    <t>6.2</t>
  </si>
  <si>
    <t>GRAMA BATATAIS EM PLACAS (Preço _Ref_Insumos_Sintético_MS_201811_Desonerado).</t>
  </si>
  <si>
    <t>6.3</t>
  </si>
  <si>
    <t>PLANTIO DE ARVORE ORNAMENTAL COM ALTURA MAIOR QUE 2 METROS E MENOR OU IGUAL A 4 METROS - (Custo _Ref_Composições_Sintético_MS_201811_Desonerado).</t>
  </si>
  <si>
    <t>6.4</t>
  </si>
  <si>
    <t>CUSTO PARCIAL DO ITEM 6:</t>
  </si>
  <si>
    <t>MICRODRENAGEM</t>
  </si>
  <si>
    <t>7.1</t>
  </si>
  <si>
    <t>90084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</si>
  <si>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AF_01/2015  - (Custo _Ref_Composições_Sintético_MS_201811_Desonerado).</t>
  </si>
  <si>
    <t>7.2</t>
  </si>
  <si>
    <t>93358</t>
  </si>
  <si>
    <t>ESCAVAÇÃO MANUAL DE VALA COM PROFUNDIDADE MENOR OU IGUAL A 1,30 M. AF_03/2016  - (Custo _Ref_Composições_Sintético_MS_201811_Desonerado).</t>
  </si>
  <si>
    <t>7.3</t>
  </si>
  <si>
    <t>96995</t>
  </si>
  <si>
    <t>REATERRO MANUAL APILOADO COM SOQUETE. AF_10/2017  - (Custo _Ref_Composições_Sintético_MS_201811_Desonerado).</t>
  </si>
  <si>
    <t>7.4</t>
  </si>
  <si>
    <t>41721</t>
  </si>
  <si>
    <t>COMPACTACAO MECANICA A 95% DO PROCTOR NORMAL - PAVIMENTACAO URBANA  - (Custo _Ref_Composições_Sintético_MS_201811_Desonerado).</t>
  </si>
  <si>
    <t>7.5</t>
  </si>
  <si>
    <t>93382</t>
  </si>
  <si>
    <t>REATERRO MANUAL DE VALAS COM COMPACTAÇÃO MECANIZADA. AF_04/2016  - (Custo _Ref_Composições_Sintético_MS_201811_Desonerado).</t>
  </si>
  <si>
    <t>7.6</t>
  </si>
  <si>
    <t>74010/001</t>
  </si>
  <si>
    <t>CARGA E DESCARGA MECANICA DE SOLO UTILIZANDO CAMINHAO BASCULANTE 6,0M3/16T E PA CARREGADEIRA SOBRE PNEUS 128 HP, CAPACIDADE DA CAÇAMBA 1,7 A 2,8 M3, PESO OPERACIONAL 11632 KG  - (Custo _Ref_Composições_Sintético_MS_201811_Desonerado).</t>
  </si>
  <si>
    <t>7.7</t>
  </si>
  <si>
    <t>1,50 KM</t>
  </si>
  <si>
    <t>7.8</t>
  </si>
  <si>
    <t>7785</t>
  </si>
  <si>
    <t>TUBO DE CONCRETO SIMPLES, CLASSE- PS2, PB, DN 400 MM, PARA AGUAS PLUVIAIS (NBR 8890) (Preço _Ref_Insumos_Sintético_MS_201811_Desonerado).</t>
  </si>
  <si>
    <t xml:space="preserve">M     </t>
  </si>
  <si>
    <t>7.9</t>
  </si>
  <si>
    <t>92809</t>
  </si>
  <si>
    <t>ASSENTAMENTO DE TUBO DE CONCRETO PARA REDES COLETORAS DE ÁGUAS PLUVIAIS, DIÂMETRO DE 400 MM, JUNTA RÍGIDA, INSTALADO EM LOCAL COM BAIXO NÍVEL DE INTERFERÊNCIAS (NÃO INCLUI FORNECIMENTO). AF_12/2015  - (Custo_Ref_Composições_Sintético_MS_201811_Desonerado).</t>
  </si>
  <si>
    <t>7.10</t>
  </si>
  <si>
    <t>92811</t>
  </si>
  <si>
    <t>ASSENTAMENTO DE TUBO DE CONCRETO PARA REDES COLETORAS DE ÁGUAS PLUVIAIS, DIÂMETRO DE 600 MM, JUNTA RÍGIDA, INSTALADO EM LOCAL COM BAIXO NÍVEL DE INTERFERÊNCIAS (NÃO INCLUI FORNECIMENTO). AF_12/2015  - (Custo _Ref_Composições_Sintético_MS_201811_Desonerado).</t>
  </si>
  <si>
    <t>7.11</t>
  </si>
  <si>
    <t>7793</t>
  </si>
  <si>
    <t>TUBO DE CONCRETO SIMPLES, CLASSE- PS2, PB, DN 600 MM, PARA AGUAS PLUVIAIS (NBR 8890) (Preço _Ref_Insumos_Sintético_MS_201811_Desonerado).</t>
  </si>
  <si>
    <t>7.12</t>
  </si>
  <si>
    <t>74224/001</t>
  </si>
  <si>
    <t>POCO DE VISITA PARA DRENAGEM PLUVIAL, EM CONCRETO ESTRUTURAL, DIMENSOES INTERNAS DE 90X150X80CM (LARGXCOMPXALT), PARA REDE DE 600 MM, EXCLUSOS TAMPAO E CHAMINE. - (Custo _Ref_Composições_Sintético_MS_201811_Desonerado).</t>
  </si>
  <si>
    <t>7.13</t>
  </si>
  <si>
    <t>83659</t>
  </si>
  <si>
    <t>BOCA DE LOBO EM ALVENARIA TIJOLO MACICO, REVESTIDA C/ ARGAMASSA DE CIMENTO E AREIA 1:3, SOBRE LASTRO DE CONCRETO 10CM E TAMPA DE CONCRETO ARMADO  - (Custo _Ref_Composições_Sintético_MS_201811_Desonerado).</t>
  </si>
  <si>
    <t>CUSTO PARCIAL DO ITEM 7:</t>
  </si>
  <si>
    <t>CUSTO TOTAL :</t>
  </si>
  <si>
    <t>FLAVIO ROBERTO VENDAS TANUS'</t>
  </si>
  <si>
    <t>Engº. Civil CREA 9432/D-MS</t>
  </si>
  <si>
    <t>OBRA: PAVIMENTAÇÃO ASFALTICA E DRENAGENS DE ÁGUAS PLUVIAIS</t>
  </si>
  <si>
    <t>LOCAL: AO LADO DO PARQUE MUNICIPAL CUMANDAÍ</t>
  </si>
  <si>
    <t>BAIRRO: CENTRO</t>
  </si>
  <si>
    <t>ÁREA: 3.000,75 M²</t>
  </si>
  <si>
    <t>DATA BASE SINAPI : março de 2022</t>
  </si>
  <si>
    <t>PLACA DE OBRA (PARA CONSTRUCAO CIVIL) EM CHAPA GALVANIZADA *N. 22*, ADESIVADA,
DE *2,0 X 1,125* M</t>
  </si>
  <si>
    <t>225</t>
  </si>
  <si>
    <t>ESCAVAÇÃO HORIZONTAL, INCLUINDO CARGA E DESCARGA EM SOLO DE 1A CATEGORIA COM TRATOR DE ESTEIRAS (170HP/LÂMINA: 5,20M3). AF_07/2020</t>
  </si>
  <si>
    <t>11,26</t>
  </si>
  <si>
    <t>PAVIMENTAÇÃO ASFALTICA/RECAPE</t>
  </si>
  <si>
    <t>EXECUÇÃO E COMPACTAÇÃO DE BASE E OU SUB BASE PARA PAVIMENTAÇÃO DE SOLOS DE COMPORTAMENTO LATERÍTICO (ARENOSO) - EXCLUSIVE SOLO, ESCAVAÇÃO, CARGA E TRANSPORTE. AF_11/2019</t>
  </si>
  <si>
    <t>EXECUÇÃO DE PINTURA DE LIGAÇÃO COM EMULSÃO ASFÁLTICA RR-2C. AF_11/2019</t>
  </si>
  <si>
    <t>CARGA, MANOBRA E DESCARGA DE SOLOS E MATERIAIS GRANULARES EM CAMINHÃO BASCULANTE 18 M³ - CARGA COM PÁ CARREGADEIRA (CAÇAMBA DE 1,7 A 2,8 M³ / 128 HP) E DESCARGA LIVRE (UNIDADE: M3). AF_07/2020</t>
  </si>
  <si>
    <t>4.8</t>
  </si>
  <si>
    <t>4.9</t>
  </si>
  <si>
    <t>ASSENTAMENTO DE TUBO DE CONCRETO PARA REDES COLETORAS DE ÁGUAS PLUVIAIS, DIÂMETRO DE 400 MM, JUNTA RÍGIDA, INSTALADO EM LOCAL COM BAIXO NÍVEL DE INTERFERÊNCIAS (NÃO INCLUI FORNECIMENTO). AF_12/2015</t>
  </si>
  <si>
    <t>4.10</t>
  </si>
  <si>
    <t>TUBO DE CONCRETO ARMADO PARA AGUAS PLUVIAIS, CLASSE PA-1, COM ENCAIXE PONTA E BOLSA, DIAMETRO NOMINAL DE 1000 MM</t>
  </si>
  <si>
    <t>4.11</t>
  </si>
  <si>
    <t>TUBO DE CONCRETO ARMADO PARA AGUAS PLUVIAIS, CLASSE PA-1, COM ENCAIXE PONTA E BOLSA, DIAMETRO NOMINAL DE = 600 MM</t>
  </si>
  <si>
    <t>4.12</t>
  </si>
  <si>
    <t>ASSENTAMENTO DE TUBO DE CONCRETO PARA REDES COLETORAS DE ÁGUAS PLUVIAIS, DIÂMETRO DE 600 MM, JUNTA RÍGIDA, INSTALADO EM LOCAL COM BAIXO NÍVEL DE INTERFERÊNCIAS (NÃO INCLUI FORNECIMENTO). AF_12/2015</t>
  </si>
  <si>
    <t>4.13</t>
  </si>
  <si>
    <t>BASE PARA POÇO DE VISITA RETANGULAR PARA DRENAGEM, EM ALVENARIA COM BLOCOS DE CONCRETO, DIMENSÕES INTERNAS = 1X1,5 M, PROFUNDIDADE = 1,45 M,
 EXCLUINDO TAMPÃO. AF_12/2020</t>
  </si>
  <si>
    <t>4.14</t>
  </si>
  <si>
    <t>97948</t>
  </si>
  <si>
    <t>CAIXA COM GRELHA DUPLA RETANGULAR, EM ALVENARIA COM TIJOLOS CERÂMICOS MACIÇOS, DIMENSÕES INTERNAS: 0,5X2,2X1 M. AF_12/2020</t>
  </si>
  <si>
    <t>SERVIÇOS COMPLEMENTARES/ADMINISTRAÇÃO</t>
  </si>
  <si>
    <t>UNIDADE</t>
  </si>
  <si>
    <r>
      <rPr>
        <sz val="10"/>
        <rFont val="Cambria"/>
        <charset val="134"/>
      </rPr>
      <t xml:space="preserve">GUIA (MEIO-FIO) E SARJETA CONJUGADOS DE CONCRETO, MOLDADA </t>
    </r>
    <r>
      <rPr>
        <sz val="10"/>
        <rFont val="Arial"/>
        <charset val="134"/>
      </rPr>
      <t></t>
    </r>
    <r>
      <rPr>
        <sz val="10"/>
        <rFont val="Cambria"/>
        <charset val="134"/>
      </rPr>
      <t>IN LOCO</t>
    </r>
    <r>
      <rPr>
        <sz val="10"/>
        <rFont val="Arial"/>
        <charset val="134"/>
      </rPr>
      <t></t>
    </r>
    <r>
      <rPr>
        <sz val="10"/>
        <rFont val="Cambria"/>
        <charset val="134"/>
      </rPr>
      <t xml:space="preserve"> EM TRECHO RETO COM EXTRUSORA, GUIA 13 CM BASE X 22 CM ALTURA, SARJETA 30 CM BASE X 8,5 CM ALTURA. AF_06/2016 - (Custo _Ref_Composições_Sintético_MS_201811_Desonerado).</t>
    </r>
  </si>
  <si>
    <t>Horas/Mês</t>
  </si>
  <si>
    <t>Meses/Obra</t>
  </si>
  <si>
    <t>88288</t>
  </si>
  <si>
    <t>NIVELADOR COM ENCARGOS COMPLEMENTARES</t>
  </si>
  <si>
    <t>H</t>
  </si>
  <si>
    <t>88253</t>
  </si>
  <si>
    <t>AUXILIAR DE TOPÓGRAFO COM ENCARGOS COMPLEMENTARES</t>
  </si>
  <si>
    <t>5.4</t>
  </si>
  <si>
    <t>90777</t>
  </si>
  <si>
    <t>ENGENHEIRO CIVIL DE OBRA JUNIOR COM ENCARGOS COMPLEMENTARES</t>
  </si>
  <si>
    <t>5.5</t>
  </si>
  <si>
    <t>90776</t>
  </si>
  <si>
    <t>ENCARREGADO GERAL COM ENCARGOS COMPLEMENTARES</t>
  </si>
  <si>
    <t>5.6</t>
  </si>
  <si>
    <t>90767</t>
  </si>
  <si>
    <t>APONTADOR OU APROPRIADOR COM ENCARGOS COMPLEMENTARES</t>
  </si>
  <si>
    <t>5.7</t>
  </si>
  <si>
    <t>88326</t>
  </si>
  <si>
    <t>VIGIA NOTURNO COM ENCARGOS COMPLEMENTARES</t>
  </si>
  <si>
    <t>ASSENTAMENTO DE TUBO DE CONCRETO PARA REDES COLETORAS DE ÁGUAS PLUVIAIS, DIÂMETRO DE 1000 MM, JUNTA RÍGIDA, INSTALADO EM LOCAL COM BAIXO NÍVEL DE INTERFERÊNCIAS (NÃO INCLUI FORNECIMENTO). AF_12/2015  - (Custo_Ref_Composições_Sintético_MS_201811_Desonerado).</t>
  </si>
  <si>
    <t>TUBO DE CONCRETO ARMADO PARA AGUAS PLUVIAIS, CLASSE PA-1, COM ENCAIXE PONTA E BOLSA, DIAMETRO NOMINAL DE 800 MM</t>
  </si>
  <si>
    <t>92813</t>
  </si>
  <si>
    <t>ASSENTAMENTO DE TUBO DE CONCRETO PARA REDES COLETORAS DE ÁGUAS PLUVIAIS, DIÂMETRO DE 800 MM, JUNTA RÍGIDA, INSTALADO EM LOCAL COM BAIXO NÍVEL DE INTERFERÊNCIAS (NÃO INCLUI FORNECIMENTO). AF_12/2015</t>
  </si>
  <si>
    <t>7.14</t>
  </si>
  <si>
    <t>PREFEITURA MUNICIPAL DE NAVIRAÍ</t>
  </si>
  <si>
    <t xml:space="preserve">GERÊNCIA DE OBRAS </t>
  </si>
  <si>
    <t>CONSTRUINDO</t>
  </si>
  <si>
    <t>SUA CIDADE</t>
  </si>
  <si>
    <t>RESUMO GERAL DA OBRA</t>
  </si>
  <si>
    <t>ETAPA</t>
  </si>
  <si>
    <t>DISCRIMINAÇÃO</t>
  </si>
  <si>
    <t>VALOR</t>
  </si>
  <si>
    <t>%</t>
  </si>
  <si>
    <t>1.0</t>
  </si>
  <si>
    <t>2.0</t>
  </si>
  <si>
    <t>3.0</t>
  </si>
  <si>
    <t>PAVIMENTAÇÃO ASFÁLTICA</t>
  </si>
  <si>
    <t>4.0</t>
  </si>
  <si>
    <t>5.0</t>
  </si>
  <si>
    <t>6.0</t>
  </si>
  <si>
    <t>FLÁVIO ROBERTO VENDAS TANUS</t>
  </si>
  <si>
    <t>Eng° Civil CREA 9432/D-MS</t>
  </si>
  <si>
    <t>GERÊNCIA DE OBRAS</t>
  </si>
  <si>
    <t>VALOR/m2</t>
  </si>
  <si>
    <t>CRONOGRAMA FÍSICO - FINANCEIRO - OBRA</t>
  </si>
  <si>
    <t>DIAS</t>
  </si>
  <si>
    <t>TOTAL GERAL</t>
  </si>
  <si>
    <t xml:space="preserve">PAVIMENTAÇÃO ASFÁLTICA, GUIAS E SARJETAS </t>
  </si>
  <si>
    <t>R$</t>
  </si>
  <si>
    <t>Total do Periodo</t>
  </si>
  <si>
    <t>Total Acumulado</t>
  </si>
  <si>
    <r>
      <rPr>
        <b/>
        <sz val="10"/>
        <rFont val="Arial"/>
        <charset val="134"/>
      </rPr>
      <t xml:space="preserve">Eng° Civil CREA 9432/D-MS       </t>
    </r>
    <r>
      <rPr>
        <sz val="10"/>
        <rFont val="Arial"/>
        <charset val="134"/>
      </rPr>
      <t xml:space="preserve">  </t>
    </r>
  </si>
  <si>
    <t>MEMÓRIA DE CÁLCULO - DRENAGEM</t>
  </si>
  <si>
    <t>Diâmetro tubo:</t>
  </si>
  <si>
    <t>Base menor:</t>
  </si>
  <si>
    <t>Base maior:</t>
  </si>
  <si>
    <t>Altura tubo:</t>
  </si>
  <si>
    <t>Altura escavação:</t>
  </si>
  <si>
    <t>Rede (m):</t>
  </si>
  <si>
    <t>Escavação Mecanizada = rede x (base menor + base maior)/2 x alt. Escavação x 85%</t>
  </si>
  <si>
    <t>m³</t>
  </si>
  <si>
    <t>Escavação Manual =  rede x (base menor + base maior)/2 x alt. Escavação x 15%</t>
  </si>
  <si>
    <r>
      <rPr>
        <sz val="11"/>
        <color indexed="8"/>
        <rFont val="Calibri"/>
        <charset val="134"/>
      </rPr>
      <t xml:space="preserve">Volume Tubos = </t>
    </r>
    <r>
      <rPr>
        <sz val="11"/>
        <color indexed="8"/>
        <rFont val="Calibri"/>
        <charset val="134"/>
      </rPr>
      <t>π x (diam. tubo/2)² x rede</t>
    </r>
  </si>
  <si>
    <t>Reaterro Compactado = (esc. Mecanizada + esc. Manual - vol. Tubos) x 70%</t>
  </si>
  <si>
    <t>Reaterro Manual = (esc. Mecanizada + esc. Manual - vol. Tubos) x 30%</t>
  </si>
  <si>
    <t>Transporte ( + 25% empolamento) = vol. Tubos + 25%</t>
  </si>
  <si>
    <t>Regularização = rede x diam. Tubo</t>
  </si>
  <si>
    <t>Tubo 1000mm</t>
  </si>
  <si>
    <t>Esc. Mecanizada:</t>
  </si>
  <si>
    <t>Esc. Manual:</t>
  </si>
  <si>
    <t>Reaterro Comp:</t>
  </si>
  <si>
    <t>Reaterro Manual:</t>
  </si>
  <si>
    <t>Diametro x</t>
  </si>
  <si>
    <t>Base menor +</t>
  </si>
  <si>
    <t>Altura tubo +</t>
  </si>
  <si>
    <t>Tubo 800mm</t>
  </si>
  <si>
    <t>Tubo 600mm</t>
  </si>
  <si>
    <t>Tubo 400mm</t>
  </si>
  <si>
    <t>Poço de Visita</t>
  </si>
  <si>
    <t>unid</t>
  </si>
  <si>
    <t>Boca de Lobo</t>
  </si>
  <si>
    <t>Dissipador</t>
  </si>
  <si>
    <t>Total:</t>
  </si>
  <si>
    <t>Escavação Mecânica</t>
  </si>
  <si>
    <t>Escavação Manual</t>
  </si>
  <si>
    <t>Regularização</t>
  </si>
  <si>
    <t>Reaterro Compactado</t>
  </si>
  <si>
    <t>Reaterro Manual</t>
  </si>
  <si>
    <t>Transporte</t>
  </si>
  <si>
    <t>m</t>
  </si>
  <si>
    <t>Tubo 1200mm</t>
  </si>
  <si>
    <t>Locação da Obra</t>
  </si>
  <si>
    <t xml:space="preserve"> PREFEITURA MUNICIPAL DE NAVIRAÍ</t>
  </si>
  <si>
    <t>ESTADO DE MATOGROSSO DO SUL</t>
  </si>
  <si>
    <t>GERÊNCIA DE OBRAS E SERVIÇOS URBANOS</t>
  </si>
  <si>
    <t>OBRA: RECAPEAMENTO ASFÁLTICO DE PISTA DE ROLAMENTO COM APLICAÇÃO DE CBUQ.</t>
  </si>
  <si>
    <t>LOCAL: DIVERSAS RUAS</t>
  </si>
  <si>
    <t>CIDADE: NAVIRAÍ-MS.</t>
  </si>
  <si>
    <t>DATA: NOVEMBRO/2018</t>
  </si>
  <si>
    <r>
      <rPr>
        <b/>
        <sz val="10"/>
        <rFont val="Arial"/>
        <charset val="134"/>
      </rPr>
      <t>ÁREA: 28.750,00M</t>
    </r>
    <r>
      <rPr>
        <b/>
        <vertAlign val="superscript"/>
        <sz val="10"/>
        <rFont val="Arial"/>
        <charset val="134"/>
      </rPr>
      <t>2</t>
    </r>
    <r>
      <rPr>
        <b/>
        <sz val="10"/>
        <rFont val="Arial"/>
        <charset val="134"/>
      </rPr>
      <t>.</t>
    </r>
  </si>
  <si>
    <t>RESUMO E TOTALIZAÇÃO DE MATERIAIS BETUMINOSOS - MEMORIA DE CÁLCULO</t>
  </si>
  <si>
    <t>3 S 02 300 00 - Imprimação</t>
  </si>
  <si>
    <t xml:space="preserve">     C  -  Material</t>
  </si>
  <si>
    <t>Quantidade/m²</t>
  </si>
  <si>
    <t>Unidade</t>
  </si>
  <si>
    <t>Total</t>
  </si>
  <si>
    <t>CBUQ</t>
  </si>
  <si>
    <t>CBUQ - 2,5 cm de espessura</t>
  </si>
  <si>
    <t>t</t>
  </si>
  <si>
    <t>3 S 02 500 50 - Capa selante (PINTURA DE LIGAÇÃO)</t>
  </si>
  <si>
    <t>RR-1C</t>
  </si>
  <si>
    <t>Emulsão asfaltica RR-1C</t>
  </si>
  <si>
    <t xml:space="preserve"> </t>
  </si>
  <si>
    <t>RESUMO</t>
  </si>
  <si>
    <t>Emulsão Asfáltica RR-1C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</si>
</sst>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.00_);_(* \(#,##0.00\);_(* &quot;-&quot;??_);_(@_)"/>
    <numFmt numFmtId="166" formatCode="_(&quot;R$ &quot;* #,##0.00_);_(&quot;R$ &quot;* \(#,##0.00\);_(&quot;R$ &quot;* &quot;-&quot;??_);_(@_)"/>
    <numFmt numFmtId="167" formatCode="_-* #,##0.00_-;\-* #,##0.00_-;_-* &quot;-&quot;??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\-??_);_(@_)"/>
    <numFmt numFmtId="171" formatCode="_(&quot;R$&quot;* #,##0.00_);_(&quot;R$&quot;* \(#,##0.00\);_(&quot;R$&quot;* &quot;-&quot;??_);_(@_)"/>
    <numFmt numFmtId="172" formatCode="#,##0.000_);\(#,##0.000\)"/>
    <numFmt numFmtId="173" formatCode="_(* #,##0.00_);_(* \(#,##0.00\);_(* \-??_);_(@_)"/>
    <numFmt numFmtId="174" formatCode="_(* #,##0.0000_);_(* \(#,##0.0000\);_(* &quot;-&quot;??_);_(@_)"/>
    <numFmt numFmtId="175" formatCode="_-[$R$-416]* #,##0.00_-;\-[$R$-416]* #,##0.00_-;_-[$R$-416]* &quot;-&quot;??_-;_-@_-"/>
    <numFmt numFmtId="176" formatCode="#,##0.000"/>
    <numFmt numFmtId="177" formatCode="#,##0.0000"/>
    <numFmt numFmtId="178" formatCode="&quot;R$&quot;\ #,##0.00;\-&quot;R$&quot;\ #,##0.00"/>
  </numFmts>
  <fonts count="72">
    <font>
      <sz val="11"/>
      <color theme="1"/>
      <name val="Calibri"/>
      <charset val="134"/>
      <scheme val="minor"/>
    </font>
    <font>
      <sz val="9"/>
      <name val="Arial"/>
      <charset val="134"/>
    </font>
    <font>
      <sz val="10"/>
      <name val="Cambria"/>
      <charset val="134"/>
    </font>
    <font>
      <sz val="9"/>
      <name val="Cambria"/>
      <charset val="134"/>
    </font>
    <font>
      <sz val="11"/>
      <color indexed="8"/>
      <name val="Calibri"/>
      <charset val="134"/>
    </font>
    <font>
      <b/>
      <sz val="14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color indexed="9"/>
      <name val="Arial"/>
      <charset val="134"/>
    </font>
    <font>
      <b/>
      <sz val="9"/>
      <name val="Arial"/>
      <charset val="134"/>
    </font>
    <font>
      <b/>
      <sz val="11"/>
      <name val="Arial"/>
      <charset val="134"/>
    </font>
    <font>
      <b/>
      <sz val="10"/>
      <name val="Cambria"/>
      <charset val="134"/>
    </font>
    <font>
      <b/>
      <sz val="9"/>
      <name val="Cambria"/>
      <charset val="134"/>
    </font>
    <font>
      <b/>
      <sz val="11"/>
      <name val="Cambria"/>
      <charset val="134"/>
    </font>
    <font>
      <b/>
      <sz val="11"/>
      <color indexed="8"/>
      <name val="Calibri"/>
      <charset val="134"/>
    </font>
    <font>
      <sz val="11"/>
      <color indexed="10"/>
      <name val="Calibri"/>
      <charset val="134"/>
    </font>
    <font>
      <b/>
      <sz val="11"/>
      <color indexed="10"/>
      <name val="Calibri"/>
      <charset val="134"/>
    </font>
    <font>
      <sz val="8"/>
      <name val="Arial"/>
      <charset val="134"/>
    </font>
    <font>
      <sz val="8"/>
      <color indexed="8"/>
      <name val="Arial"/>
      <charset val="134"/>
    </font>
    <font>
      <sz val="10"/>
      <name val="Times New Roman"/>
      <charset val="134"/>
    </font>
    <font>
      <b/>
      <sz val="12"/>
      <name val="Arial"/>
      <charset val="134"/>
    </font>
    <font>
      <b/>
      <sz val="9"/>
      <color indexed="9"/>
      <name val="Arial"/>
      <charset val="134"/>
    </font>
    <font>
      <b/>
      <sz val="9"/>
      <color indexed="8"/>
      <name val="Arial"/>
      <charset val="134"/>
    </font>
    <font>
      <sz val="9"/>
      <color indexed="8"/>
      <name val="Arial"/>
      <charset val="134"/>
    </font>
    <font>
      <b/>
      <sz val="10"/>
      <name val="Times New Roman"/>
      <charset val="134"/>
    </font>
    <font>
      <sz val="8"/>
      <color indexed="9"/>
      <name val="Arial"/>
      <charset val="134"/>
    </font>
    <font>
      <b/>
      <sz val="12"/>
      <color indexed="8"/>
      <name val="Arial"/>
      <charset val="134"/>
    </font>
    <font>
      <b/>
      <sz val="10"/>
      <color indexed="8"/>
      <name val="Arial"/>
      <charset val="134"/>
    </font>
    <font>
      <sz val="6"/>
      <color indexed="17"/>
      <name val="Arial"/>
      <charset val="134"/>
    </font>
    <font>
      <sz val="10"/>
      <color indexed="10"/>
      <name val="Arial"/>
      <charset val="134"/>
    </font>
    <font>
      <b/>
      <sz val="10"/>
      <color indexed="9"/>
      <name val="Arial"/>
      <charset val="134"/>
    </font>
    <font>
      <b/>
      <sz val="8"/>
      <color indexed="8"/>
      <name val="Arial"/>
      <charset val="134"/>
    </font>
    <font>
      <sz val="10"/>
      <color indexed="8"/>
      <name val="Arial"/>
      <charset val="134"/>
    </font>
    <font>
      <b/>
      <sz val="8"/>
      <name val="Arial"/>
      <charset val="134"/>
    </font>
    <font>
      <sz val="8"/>
      <name val="Cambria"/>
      <charset val="134"/>
    </font>
    <font>
      <b/>
      <sz val="12"/>
      <color theme="1"/>
      <name val="Cambria"/>
      <charset val="134"/>
    </font>
    <font>
      <b/>
      <sz val="12"/>
      <color indexed="12"/>
      <name val="Cambria"/>
      <charset val="134"/>
    </font>
    <font>
      <b/>
      <sz val="10"/>
      <color theme="0"/>
      <name val="Cambria"/>
      <charset val="134"/>
    </font>
    <font>
      <b/>
      <sz val="8"/>
      <color theme="0"/>
      <name val="Cambria"/>
      <charset val="134"/>
    </font>
    <font>
      <b/>
      <sz val="9"/>
      <color theme="0"/>
      <name val="Cambria"/>
      <charset val="134"/>
    </font>
    <font>
      <sz val="11"/>
      <color theme="1"/>
      <name val="Cambria"/>
      <charset val="134"/>
    </font>
    <font>
      <sz val="8"/>
      <name val="Calibri"/>
      <charset val="134"/>
    </font>
    <font>
      <sz val="9"/>
      <color indexed="9"/>
      <name val="Arial"/>
      <charset val="134"/>
    </font>
    <font>
      <b/>
      <sz val="9"/>
      <color indexed="10"/>
      <name val="Arial"/>
      <charset val="134"/>
    </font>
    <font>
      <b/>
      <sz val="9"/>
      <color rgb="FFFF0000"/>
      <name val="Arial"/>
      <charset val="134"/>
    </font>
    <font>
      <b/>
      <sz val="12"/>
      <name val="Cambria"/>
      <charset val="134"/>
    </font>
    <font>
      <b/>
      <sz val="12"/>
      <color theme="1"/>
      <name val="Arial"/>
      <charset val="134"/>
    </font>
    <font>
      <b/>
      <sz val="12"/>
      <color indexed="12"/>
      <name val="Arial"/>
      <charset val="134"/>
    </font>
    <font>
      <b/>
      <sz val="10"/>
      <color theme="0"/>
      <name val="Arial"/>
      <charset val="134"/>
    </font>
    <font>
      <b/>
      <sz val="8"/>
      <color theme="0"/>
      <name val="Arial"/>
      <charset val="134"/>
    </font>
    <font>
      <b/>
      <sz val="9"/>
      <color theme="0"/>
      <name val="Arial"/>
      <charset val="134"/>
    </font>
    <font>
      <sz val="10"/>
      <name val="Arial Narrow"/>
      <charset val="134"/>
    </font>
    <font>
      <sz val="11"/>
      <color indexed="9"/>
      <name val="Calibri"/>
      <charset val="134"/>
    </font>
    <font>
      <b/>
      <sz val="13"/>
      <color indexed="56"/>
      <name val="Calibri"/>
      <charset val="134"/>
    </font>
    <font>
      <b/>
      <sz val="11"/>
      <color indexed="9"/>
      <name val="Calibri"/>
      <charset val="134"/>
    </font>
    <font>
      <b/>
      <sz val="11"/>
      <color indexed="56"/>
      <name val="Calibri"/>
      <charset val="134"/>
    </font>
    <font>
      <b/>
      <sz val="11"/>
      <color indexed="63"/>
      <name val="Calibri"/>
      <charset val="134"/>
    </font>
    <font>
      <b/>
      <sz val="11"/>
      <color indexed="52"/>
      <name val="Calibri"/>
      <charset val="134"/>
    </font>
    <font>
      <sz val="11"/>
      <color indexed="62"/>
      <name val="Calibri"/>
      <charset val="134"/>
    </font>
    <font>
      <b/>
      <sz val="18"/>
      <color indexed="56"/>
      <name val="Cambria"/>
      <charset val="134"/>
    </font>
    <font>
      <sz val="11"/>
      <color indexed="20"/>
      <name val="Calibri"/>
      <charset val="134"/>
    </font>
    <font>
      <sz val="11"/>
      <color indexed="17"/>
      <name val="Calibri"/>
      <charset val="134"/>
    </font>
    <font>
      <sz val="11"/>
      <color indexed="52"/>
      <name val="Calibri"/>
      <charset val="134"/>
    </font>
    <font>
      <sz val="10"/>
      <name val="Courier"/>
      <charset val="134"/>
    </font>
    <font>
      <i/>
      <sz val="11"/>
      <color indexed="23"/>
      <name val="Calibri"/>
      <charset val="134"/>
    </font>
    <font>
      <b/>
      <sz val="15"/>
      <color indexed="56"/>
      <name val="Calibri"/>
      <charset val="134"/>
    </font>
    <font>
      <u/>
      <sz val="10"/>
      <color indexed="12"/>
      <name val="Arial"/>
      <charset val="134"/>
    </font>
    <font>
      <sz val="11"/>
      <color indexed="60"/>
      <name val="Calibri"/>
      <charset val="134"/>
    </font>
    <font>
      <sz val="10"/>
      <color indexed="8"/>
      <name val="MS Sans Serif"/>
      <charset val="134"/>
    </font>
    <font>
      <sz val="10"/>
      <name val="MS Sans Serif"/>
      <charset val="134"/>
    </font>
    <font>
      <b/>
      <vertAlign val="superscript"/>
      <sz val="10"/>
      <name val="Arial"/>
      <charset val="134"/>
    </font>
    <font>
      <sz val="11"/>
      <color theme="1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7">
    <xf numFmtId="0" fontId="0" fillId="0" borderId="0"/>
    <xf numFmtId="0" fontId="4" fillId="16" borderId="0" applyNumberFormat="0" applyBorder="0" applyAlignment="0" applyProtection="0"/>
    <xf numFmtId="167" fontId="4" fillId="0" borderId="0" applyFont="0" applyFill="0" applyBorder="0" applyAlignment="0" applyProtection="0"/>
    <xf numFmtId="0" fontId="4" fillId="23" borderId="0" applyNumberFormat="0" applyBorder="0" applyAlignment="0" applyProtection="0"/>
    <xf numFmtId="9" fontId="71" fillId="0" borderId="0" applyFont="0" applyFill="0" applyBorder="0" applyAlignment="0" applyProtection="0"/>
    <xf numFmtId="0" fontId="57" fillId="8" borderId="50" applyNumberFormat="0" applyAlignment="0" applyProtection="0"/>
    <xf numFmtId="0" fontId="7" fillId="0" borderId="0"/>
    <xf numFmtId="0" fontId="7" fillId="0" borderId="0"/>
    <xf numFmtId="0" fontId="4" fillId="22" borderId="0" applyNumberFormat="0" applyBorder="0" applyAlignment="0" applyProtection="0"/>
    <xf numFmtId="0" fontId="54" fillId="10" borderId="47" applyNumberFormat="0" applyAlignment="0" applyProtection="0"/>
    <xf numFmtId="0" fontId="4" fillId="27" borderId="0" applyNumberFormat="0" applyBorder="0" applyAlignment="0" applyProtection="0"/>
    <xf numFmtId="0" fontId="7" fillId="0" borderId="0"/>
    <xf numFmtId="169" fontId="71" fillId="0" borderId="0" applyFont="0" applyFill="0" applyBorder="0" applyAlignment="0" applyProtection="0"/>
    <xf numFmtId="0" fontId="4" fillId="22" borderId="0" applyNumberFormat="0" applyBorder="0" applyAlignment="0" applyProtection="0"/>
    <xf numFmtId="0" fontId="52" fillId="18" borderId="0" applyNumberFormat="0" applyBorder="0" applyAlignment="0" applyProtection="0"/>
    <xf numFmtId="0" fontId="71" fillId="0" borderId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71" fillId="0" borderId="0"/>
    <xf numFmtId="0" fontId="7" fillId="0" borderId="0"/>
    <xf numFmtId="0" fontId="4" fillId="29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9" fontId="7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58" fillId="14" borderId="50" applyNumberFormat="0" applyAlignment="0" applyProtection="0"/>
    <xf numFmtId="9" fontId="7" fillId="0" borderId="0" applyFont="0" applyFill="0" applyBorder="0" applyAlignment="0" applyProtection="0"/>
    <xf numFmtId="0" fontId="4" fillId="4" borderId="0" applyNumberFormat="0" applyBorder="0" applyAlignment="0" applyProtection="0"/>
    <xf numFmtId="0" fontId="52" fillId="18" borderId="0" applyNumberFormat="0" applyBorder="0" applyAlignment="0" applyProtection="0"/>
    <xf numFmtId="0" fontId="52" fillId="24" borderId="0" applyNumberFormat="0" applyBorder="0" applyAlignment="0" applyProtection="0"/>
    <xf numFmtId="0" fontId="52" fillId="20" borderId="0" applyNumberFormat="0" applyBorder="0" applyAlignment="0" applyProtection="0"/>
    <xf numFmtId="0" fontId="52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28" borderId="0" applyNumberFormat="0" applyBorder="0" applyAlignment="0" applyProtection="0"/>
    <xf numFmtId="0" fontId="52" fillId="17" borderId="0" applyNumberFormat="0" applyBorder="0" applyAlignment="0" applyProtection="0"/>
    <xf numFmtId="0" fontId="52" fillId="24" borderId="0" applyNumberFormat="0" applyBorder="0" applyAlignment="0" applyProtection="0"/>
    <xf numFmtId="0" fontId="52" fillId="20" borderId="0" applyNumberFormat="0" applyBorder="0" applyAlignment="0" applyProtection="0"/>
    <xf numFmtId="164" fontId="7" fillId="0" borderId="0" applyFont="0" applyFill="0" applyBorder="0" applyAlignment="0" applyProtection="0"/>
    <xf numFmtId="0" fontId="52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19" borderId="0" applyNumberFormat="0" applyBorder="0" applyAlignment="0" applyProtection="0"/>
    <xf numFmtId="0" fontId="4" fillId="0" borderId="0"/>
    <xf numFmtId="0" fontId="52" fillId="15" borderId="0" applyNumberFormat="0" applyBorder="0" applyAlignment="0" applyProtection="0"/>
    <xf numFmtId="0" fontId="52" fillId="25" borderId="0" applyNumberFormat="0" applyBorder="0" applyAlignment="0" applyProtection="0"/>
    <xf numFmtId="0" fontId="60" fillId="21" borderId="0" applyNumberFormat="0" applyBorder="0" applyAlignment="0" applyProtection="0"/>
    <xf numFmtId="0" fontId="61" fillId="23" borderId="0" applyNumberFormat="0" applyBorder="0" applyAlignment="0" applyProtection="0"/>
    <xf numFmtId="0" fontId="57" fillId="8" borderId="50" applyNumberFormat="0" applyAlignment="0" applyProtection="0"/>
    <xf numFmtId="0" fontId="62" fillId="0" borderId="51" applyNumberFormat="0" applyFill="0" applyAlignment="0" applyProtection="0"/>
    <xf numFmtId="0" fontId="7" fillId="0" borderId="0"/>
    <xf numFmtId="172" fontId="63" fillId="0" borderId="0"/>
    <xf numFmtId="0" fontId="54" fillId="10" borderId="47" applyNumberFormat="0" applyAlignment="0" applyProtection="0"/>
    <xf numFmtId="0" fontId="52" fillId="30" borderId="0" applyNumberFormat="0" applyBorder="0" applyAlignment="0" applyProtection="0"/>
    <xf numFmtId="0" fontId="52" fillId="26" borderId="0" applyNumberFormat="0" applyBorder="0" applyAlignment="0" applyProtection="0"/>
    <xf numFmtId="0" fontId="52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25" borderId="0" applyNumberFormat="0" applyBorder="0" applyAlignment="0" applyProtection="0"/>
    <xf numFmtId="0" fontId="58" fillId="14" borderId="50" applyNumberFormat="0" applyAlignment="0" applyProtection="0"/>
    <xf numFmtId="0" fontId="4" fillId="0" borderId="0"/>
    <xf numFmtId="0" fontId="64" fillId="0" borderId="0" applyNumberFormat="0" applyFill="0" applyBorder="0" applyAlignment="0" applyProtection="0"/>
    <xf numFmtId="0" fontId="61" fillId="23" borderId="0" applyNumberFormat="0" applyBorder="0" applyAlignment="0" applyProtection="0"/>
    <xf numFmtId="9" fontId="7" fillId="0" borderId="0" applyFont="0" applyFill="0" applyBorder="0" applyAlignment="0" applyProtection="0"/>
    <xf numFmtId="0" fontId="65" fillId="0" borderId="52" applyNumberFormat="0" applyFill="0" applyAlignment="0" applyProtection="0"/>
    <xf numFmtId="0" fontId="53" fillId="0" borderId="46" applyNumberFormat="0" applyFill="0" applyAlignment="0" applyProtection="0"/>
    <xf numFmtId="0" fontId="55" fillId="0" borderId="48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2" fillId="0" borderId="51" applyNumberFormat="0" applyFill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173" fontId="7" fillId="0" borderId="0" applyFill="0" applyBorder="0" applyAlignment="0" applyProtection="0"/>
    <xf numFmtId="0" fontId="68" fillId="0" borderId="0"/>
    <xf numFmtId="0" fontId="71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0" fontId="69" fillId="0" borderId="0" applyFont="0" applyFill="0" applyBorder="0" applyAlignment="0" applyProtection="0"/>
    <xf numFmtId="0" fontId="71" fillId="0" borderId="0"/>
    <xf numFmtId="0" fontId="7" fillId="32" borderId="53" applyNumberFormat="0" applyFont="0" applyAlignment="0" applyProtection="0"/>
    <xf numFmtId="0" fontId="7" fillId="0" borderId="0"/>
    <xf numFmtId="172" fontId="63" fillId="0" borderId="0"/>
    <xf numFmtId="0" fontId="7" fillId="32" borderId="53" applyNumberFormat="0" applyFont="0" applyAlignment="0" applyProtection="0"/>
    <xf numFmtId="0" fontId="56" fillId="8" borderId="4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6" fillId="8" borderId="49" applyNumberFormat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5" fillId="0" borderId="48" applyNumberFormat="0" applyFill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5" fillId="0" borderId="52" applyNumberFormat="0" applyFill="0" applyAlignment="0" applyProtection="0"/>
    <xf numFmtId="0" fontId="53" fillId="0" borderId="46" applyNumberFormat="0" applyFill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45" applyNumberFormat="0" applyFill="0" applyAlignment="0" applyProtection="0"/>
    <xf numFmtId="167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538">
    <xf numFmtId="0" fontId="0" fillId="0" borderId="0" xfId="0"/>
    <xf numFmtId="49" fontId="1" fillId="2" borderId="0" xfId="64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11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3" xfId="0" applyNumberFormat="1" applyFont="1" applyBorder="1" applyAlignment="1">
      <alignment horizontal="justify" vertical="center"/>
    </xf>
    <xf numFmtId="0" fontId="3" fillId="3" borderId="4" xfId="64" applyNumberFormat="1" applyFont="1" applyFill="1" applyBorder="1" applyAlignment="1">
      <alignment horizontal="center" vertical="center"/>
    </xf>
    <xf numFmtId="4" fontId="2" fillId="0" borderId="5" xfId="11" applyNumberFormat="1" applyFont="1" applyFill="1" applyBorder="1" applyAlignment="1">
      <alignment horizontal="right" vertical="center"/>
    </xf>
    <xf numFmtId="4" fontId="3" fillId="2" borderId="6" xfId="64" applyNumberFormat="1" applyFont="1" applyFill="1" applyBorder="1" applyAlignment="1">
      <alignment horizontal="right" vertical="center"/>
    </xf>
    <xf numFmtId="4" fontId="3" fillId="2" borderId="3" xfId="64" applyNumberFormat="1" applyFont="1" applyFill="1" applyBorder="1" applyAlignment="1">
      <alignment horizontal="right" vertical="center"/>
    </xf>
    <xf numFmtId="4" fontId="2" fillId="0" borderId="4" xfId="11" applyNumberFormat="1" applyFont="1" applyFill="1" applyBorder="1" applyAlignment="1">
      <alignment vertical="center"/>
    </xf>
    <xf numFmtId="167" fontId="1" fillId="2" borderId="2" xfId="2" applyFont="1" applyFill="1" applyBorder="1" applyAlignment="1">
      <alignment horizontal="right"/>
    </xf>
    <xf numFmtId="4" fontId="1" fillId="2" borderId="0" xfId="64" applyNumberFormat="1" applyFont="1" applyFill="1" applyAlignment="1">
      <alignment horizontal="center"/>
    </xf>
    <xf numFmtId="4" fontId="1" fillId="2" borderId="0" xfId="64" applyNumberFormat="1" applyFont="1" applyFill="1" applyAlignment="1">
      <alignment horizontal="center" vertical="center"/>
    </xf>
    <xf numFmtId="0" fontId="4" fillId="0" borderId="0" xfId="57" applyFill="1"/>
    <xf numFmtId="0" fontId="4" fillId="0" borderId="0" xfId="57"/>
    <xf numFmtId="0" fontId="6" fillId="0" borderId="0" xfId="57" applyFont="1" applyBorder="1" applyAlignment="1">
      <alignment horizontal="justify"/>
    </xf>
    <xf numFmtId="0" fontId="6" fillId="0" borderId="0" xfId="57" applyFont="1" applyBorder="1"/>
    <xf numFmtId="0" fontId="7" fillId="0" borderId="0" xfId="57" applyFont="1" applyBorder="1"/>
    <xf numFmtId="0" fontId="7" fillId="0" borderId="0" xfId="57" applyFont="1" applyBorder="1" applyAlignment="1">
      <alignment horizontal="center"/>
    </xf>
    <xf numFmtId="0" fontId="8" fillId="0" borderId="0" xfId="57" applyFont="1" applyBorder="1" applyAlignment="1">
      <alignment horizontal="center"/>
    </xf>
    <xf numFmtId="0" fontId="8" fillId="0" borderId="0" xfId="57" applyFont="1" applyBorder="1"/>
    <xf numFmtId="0" fontId="9" fillId="0" borderId="0" xfId="57" applyFont="1" applyBorder="1"/>
    <xf numFmtId="0" fontId="1" fillId="0" borderId="0" xfId="57" applyFont="1" applyBorder="1"/>
    <xf numFmtId="4" fontId="1" fillId="0" borderId="0" xfId="57" applyNumberFormat="1" applyFont="1" applyBorder="1"/>
    <xf numFmtId="0" fontId="1" fillId="0" borderId="7" xfId="57" applyFont="1" applyBorder="1" applyAlignment="1">
      <alignment horizontal="left"/>
    </xf>
    <xf numFmtId="0" fontId="1" fillId="0" borderId="8" xfId="57" applyFont="1" applyBorder="1" applyAlignment="1">
      <alignment horizontal="center"/>
    </xf>
    <xf numFmtId="0" fontId="1" fillId="0" borderId="9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174" fontId="1" fillId="0" borderId="0" xfId="2" applyNumberFormat="1" applyFont="1" applyBorder="1"/>
    <xf numFmtId="0" fontId="1" fillId="0" borderId="0" xfId="57" applyFont="1" applyBorder="1" applyAlignment="1">
      <alignment horizontal="center"/>
    </xf>
    <xf numFmtId="164" fontId="4" fillId="0" borderId="11" xfId="2" applyNumberFormat="1" applyFont="1" applyBorder="1"/>
    <xf numFmtId="0" fontId="1" fillId="0" borderId="12" xfId="57" applyFont="1" applyBorder="1" applyAlignment="1">
      <alignment horizontal="center"/>
    </xf>
    <xf numFmtId="0" fontId="1" fillId="0" borderId="13" xfId="57" applyFont="1" applyBorder="1"/>
    <xf numFmtId="0" fontId="1" fillId="0" borderId="13" xfId="57" applyFont="1" applyBorder="1" applyAlignment="1">
      <alignment horizontal="center"/>
    </xf>
    <xf numFmtId="0" fontId="1" fillId="0" borderId="14" xfId="57" applyFont="1" applyBorder="1" applyAlignment="1">
      <alignment horizontal="center"/>
    </xf>
    <xf numFmtId="0" fontId="1" fillId="0" borderId="0" xfId="57" applyFont="1"/>
    <xf numFmtId="0" fontId="1" fillId="0" borderId="8" xfId="57" applyFont="1" applyBorder="1"/>
    <xf numFmtId="0" fontId="1" fillId="0" borderId="12" xfId="57" applyFont="1" applyBorder="1"/>
    <xf numFmtId="0" fontId="1" fillId="0" borderId="11" xfId="57" applyFont="1" applyBorder="1" applyAlignment="1">
      <alignment horizontal="center"/>
    </xf>
    <xf numFmtId="0" fontId="1" fillId="0" borderId="10" xfId="57" applyFont="1" applyBorder="1"/>
    <xf numFmtId="164" fontId="1" fillId="0" borderId="0" xfId="57" applyNumberFormat="1" applyFont="1" applyBorder="1" applyAlignment="1">
      <alignment horizontal="center"/>
    </xf>
    <xf numFmtId="0" fontId="1" fillId="0" borderId="11" xfId="57" applyFont="1" applyBorder="1" applyAlignment="1">
      <alignment horizontal="left"/>
    </xf>
    <xf numFmtId="164" fontId="1" fillId="0" borderId="13" xfId="57" applyNumberFormat="1" applyFont="1" applyBorder="1" applyAlignment="1">
      <alignment horizontal="center"/>
    </xf>
    <xf numFmtId="0" fontId="1" fillId="0" borderId="14" xfId="57" applyFont="1" applyBorder="1" applyAlignment="1">
      <alignment horizontal="left"/>
    </xf>
    <xf numFmtId="0" fontId="1" fillId="0" borderId="0" xfId="57" applyFont="1" applyBorder="1" applyAlignment="1">
      <alignment horizontal="left"/>
    </xf>
    <xf numFmtId="0" fontId="6" fillId="0" borderId="0" xfId="57" applyFont="1" applyFill="1" applyAlignment="1">
      <alignment horizontal="center" vertical="justify"/>
    </xf>
    <xf numFmtId="0" fontId="10" fillId="0" borderId="0" xfId="57" applyFont="1" applyFill="1" applyAlignment="1">
      <alignment vertical="justify"/>
    </xf>
    <xf numFmtId="0" fontId="11" fillId="3" borderId="0" xfId="64" applyFont="1" applyFill="1" applyAlignment="1">
      <alignment vertical="center"/>
    </xf>
    <xf numFmtId="0" fontId="11" fillId="3" borderId="0" xfId="64" applyFont="1" applyFill="1" applyAlignment="1">
      <alignment horizontal="left" vertical="center" wrapText="1"/>
    </xf>
    <xf numFmtId="0" fontId="12" fillId="3" borderId="0" xfId="64" applyFont="1" applyFill="1" applyAlignment="1">
      <alignment horizontal="center"/>
    </xf>
    <xf numFmtId="0" fontId="11" fillId="3" borderId="0" xfId="64" applyFont="1" applyFill="1" applyAlignment="1">
      <alignment horizontal="right"/>
    </xf>
    <xf numFmtId="0" fontId="12" fillId="3" borderId="0" xfId="64" applyFont="1" applyFill="1" applyAlignment="1">
      <alignment horizontal="right"/>
    </xf>
    <xf numFmtId="0" fontId="11" fillId="3" borderId="0" xfId="64" applyFont="1" applyFill="1" applyAlignment="1"/>
    <xf numFmtId="4" fontId="13" fillId="3" borderId="0" xfId="64" applyNumberFormat="1" applyFont="1" applyFill="1" applyAlignment="1">
      <alignment horizontal="right"/>
    </xf>
    <xf numFmtId="0" fontId="11" fillId="3" borderId="0" xfId="64" applyFont="1" applyFill="1" applyAlignment="1">
      <alignment horizontal="left"/>
    </xf>
    <xf numFmtId="0" fontId="11" fillId="3" borderId="0" xfId="64" applyFont="1" applyFill="1" applyAlignment="1">
      <alignment horizontal="center"/>
    </xf>
    <xf numFmtId="167" fontId="4" fillId="0" borderId="2" xfId="2" applyFont="1" applyBorder="1" applyAlignment="1">
      <alignment horizontal="right"/>
    </xf>
    <xf numFmtId="167" fontId="4" fillId="4" borderId="2" xfId="2" applyFont="1" applyFill="1" applyBorder="1"/>
    <xf numFmtId="167" fontId="4" fillId="0" borderId="2" xfId="2" applyFont="1" applyBorder="1"/>
    <xf numFmtId="167" fontId="14" fillId="0" borderId="2" xfId="2" applyFont="1" applyBorder="1"/>
    <xf numFmtId="167" fontId="4" fillId="5" borderId="2" xfId="2" applyFont="1" applyFill="1" applyBorder="1"/>
    <xf numFmtId="167" fontId="4" fillId="0" borderId="0" xfId="2" applyFont="1"/>
    <xf numFmtId="167" fontId="14" fillId="0" borderId="0" xfId="2" applyFont="1"/>
    <xf numFmtId="167" fontId="15" fillId="0" borderId="2" xfId="2" applyFont="1" applyBorder="1" applyAlignment="1">
      <alignment horizontal="right"/>
    </xf>
    <xf numFmtId="167" fontId="16" fillId="0" borderId="2" xfId="2" applyFont="1" applyBorder="1"/>
    <xf numFmtId="167" fontId="15" fillId="0" borderId="6" xfId="2" applyFont="1" applyBorder="1"/>
    <xf numFmtId="167" fontId="16" fillId="0" borderId="6" xfId="2" applyFont="1" applyBorder="1"/>
    <xf numFmtId="167" fontId="15" fillId="0" borderId="2" xfId="2" applyFont="1" applyBorder="1"/>
    <xf numFmtId="167" fontId="16" fillId="4" borderId="2" xfId="2" applyFont="1" applyFill="1" applyBorder="1"/>
    <xf numFmtId="4" fontId="3" fillId="3" borderId="0" xfId="64" applyNumberFormat="1" applyFont="1" applyFill="1" applyAlignment="1"/>
    <xf numFmtId="10" fontId="13" fillId="3" borderId="0" xfId="64" applyNumberFormat="1" applyFont="1" applyFill="1" applyAlignment="1"/>
    <xf numFmtId="167" fontId="16" fillId="0" borderId="0" xfId="2" applyFont="1"/>
    <xf numFmtId="167" fontId="15" fillId="0" borderId="0" xfId="2" applyFont="1"/>
    <xf numFmtId="0" fontId="7" fillId="0" borderId="0" xfId="114" applyNumberFormat="1" applyFont="1" applyBorder="1" applyAlignment="1">
      <alignment vertical="center"/>
    </xf>
    <xf numFmtId="0" fontId="17" fillId="0" borderId="0" xfId="0" applyFont="1" applyBorder="1"/>
    <xf numFmtId="0" fontId="18" fillId="0" borderId="0" xfId="0" applyFont="1"/>
    <xf numFmtId="0" fontId="19" fillId="0" borderId="0" xfId="0" applyFont="1"/>
    <xf numFmtId="0" fontId="7" fillId="0" borderId="0" xfId="114" applyNumberFormat="1" applyFont="1" applyBorder="1" applyAlignment="1">
      <alignment horizontal="justify" vertical="center"/>
    </xf>
    <xf numFmtId="0" fontId="7" fillId="0" borderId="0" xfId="114" applyNumberFormat="1" applyFont="1" applyBorder="1" applyAlignment="1">
      <alignment horizontal="center" vertical="center"/>
    </xf>
    <xf numFmtId="40" fontId="7" fillId="0" borderId="0" xfId="110" applyFont="1" applyBorder="1" applyAlignment="1">
      <alignment horizontal="center" vertical="center"/>
    </xf>
    <xf numFmtId="0" fontId="11" fillId="3" borderId="0" xfId="64" applyNumberFormat="1" applyFont="1" applyFill="1" applyAlignment="1"/>
    <xf numFmtId="0" fontId="13" fillId="3" borderId="0" xfId="64" applyFont="1" applyFill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 vertical="justify"/>
    </xf>
    <xf numFmtId="0" fontId="7" fillId="0" borderId="0" xfId="0" applyFont="1" applyBorder="1" applyAlignment="1">
      <alignment horizontal="centerContinuous"/>
    </xf>
    <xf numFmtId="0" fontId="21" fillId="6" borderId="15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4" fontId="22" fillId="7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/>
    </xf>
    <xf numFmtId="0" fontId="22" fillId="7" borderId="2" xfId="0" applyFont="1" applyFill="1" applyBorder="1" applyAlignment="1">
      <alignment horizontal="center" vertical="center"/>
    </xf>
    <xf numFmtId="10" fontId="23" fillId="0" borderId="2" xfId="0" applyNumberFormat="1" applyFont="1" applyBorder="1" applyAlignment="1">
      <alignment horizontal="right" vertical="center"/>
    </xf>
    <xf numFmtId="0" fontId="22" fillId="8" borderId="2" xfId="0" applyFont="1" applyFill="1" applyBorder="1" applyAlignment="1">
      <alignment horizontal="right" vertical="center"/>
    </xf>
    <xf numFmtId="4" fontId="22" fillId="7" borderId="2" xfId="0" applyNumberFormat="1" applyFont="1" applyFill="1" applyBorder="1" applyAlignment="1">
      <alignment horizontal="center"/>
    </xf>
    <xf numFmtId="4" fontId="23" fillId="0" borderId="2" xfId="0" applyNumberFormat="1" applyFont="1" applyBorder="1"/>
    <xf numFmtId="0" fontId="19" fillId="0" borderId="0" xfId="0" applyFont="1" applyAlignment="1">
      <alignment horizontal="center"/>
    </xf>
    <xf numFmtId="0" fontId="7" fillId="0" borderId="0" xfId="65" applyNumberFormat="1" applyFont="1" applyFill="1" applyBorder="1" applyAlignment="1"/>
    <xf numFmtId="0" fontId="6" fillId="0" borderId="0" xfId="65" applyNumberFormat="1" applyFont="1" applyFill="1" applyBorder="1" applyAlignment="1"/>
    <xf numFmtId="0" fontId="24" fillId="0" borderId="0" xfId="0" applyFont="1" applyAlignment="1">
      <alignment horizontal="center"/>
    </xf>
    <xf numFmtId="0" fontId="24" fillId="0" borderId="0" xfId="0" applyFont="1"/>
    <xf numFmtId="10" fontId="7" fillId="0" borderId="0" xfId="27" applyNumberFormat="1" applyFont="1" applyBorder="1" applyAlignment="1">
      <alignment vertical="center"/>
    </xf>
    <xf numFmtId="0" fontId="6" fillId="0" borderId="0" xfId="114" applyNumberFormat="1" applyFont="1" applyBorder="1" applyAlignment="1">
      <alignment vertical="center"/>
    </xf>
    <xf numFmtId="10" fontId="8" fillId="0" borderId="0" xfId="27" applyNumberFormat="1" applyFont="1" applyBorder="1" applyAlignment="1">
      <alignment horizontal="right" vertical="center"/>
    </xf>
    <xf numFmtId="2" fontId="8" fillId="0" borderId="0" xfId="27" applyNumberFormat="1" applyFont="1" applyBorder="1" applyAlignment="1">
      <alignment vertical="center"/>
    </xf>
    <xf numFmtId="2" fontId="7" fillId="0" borderId="0" xfId="27" applyNumberFormat="1" applyFont="1" applyBorder="1" applyAlignment="1">
      <alignment vertical="center"/>
    </xf>
    <xf numFmtId="175" fontId="13" fillId="3" borderId="0" xfId="64" applyNumberFormat="1" applyFont="1" applyFill="1" applyAlignment="1">
      <alignment horizontal="right"/>
    </xf>
    <xf numFmtId="0" fontId="17" fillId="0" borderId="0" xfId="0" applyFont="1" applyFill="1" applyBorder="1"/>
    <xf numFmtId="2" fontId="17" fillId="0" borderId="0" xfId="0" applyNumberFormat="1" applyFont="1" applyBorder="1"/>
    <xf numFmtId="2" fontId="17" fillId="0" borderId="0" xfId="0" applyNumberFormat="1" applyFont="1" applyBorder="1" applyAlignment="1">
      <alignment horizontal="centerContinuous"/>
    </xf>
    <xf numFmtId="0" fontId="25" fillId="0" borderId="0" xfId="0" applyFont="1"/>
    <xf numFmtId="4" fontId="22" fillId="8" borderId="2" xfId="0" applyNumberFormat="1" applyFont="1" applyFill="1" applyBorder="1" applyAlignment="1">
      <alignment horizontal="right" vertical="center"/>
    </xf>
    <xf numFmtId="164" fontId="17" fillId="0" borderId="0" xfId="0" applyNumberFormat="1" applyFont="1"/>
    <xf numFmtId="4" fontId="25" fillId="0" borderId="0" xfId="0" applyNumberFormat="1" applyFont="1"/>
    <xf numFmtId="10" fontId="22" fillId="8" borderId="2" xfId="0" applyNumberFormat="1" applyFont="1" applyFill="1" applyBorder="1" applyAlignment="1">
      <alignment horizontal="right" vertical="center"/>
    </xf>
    <xf numFmtId="4" fontId="22" fillId="9" borderId="2" xfId="0" applyNumberFormat="1" applyFont="1" applyFill="1" applyBorder="1" applyAlignment="1">
      <alignment horizontal="right"/>
    </xf>
    <xf numFmtId="4" fontId="22" fillId="0" borderId="2" xfId="0" applyNumberFormat="1" applyFont="1" applyBorder="1"/>
    <xf numFmtId="0" fontId="18" fillId="9" borderId="2" xfId="0" applyFont="1" applyFill="1" applyBorder="1"/>
    <xf numFmtId="4" fontId="18" fillId="0" borderId="0" xfId="0" applyNumberFormat="1" applyFont="1"/>
    <xf numFmtId="0" fontId="7" fillId="0" borderId="0" xfId="65" applyNumberFormat="1" applyFont="1" applyFill="1" applyBorder="1" applyAlignment="1">
      <alignment vertical="top"/>
    </xf>
    <xf numFmtId="172" fontId="7" fillId="0" borderId="0" xfId="65" applyFont="1" applyFill="1" applyBorder="1" applyAlignment="1">
      <alignment vertical="top"/>
    </xf>
    <xf numFmtId="43" fontId="0" fillId="0" borderId="0" xfId="0" applyNumberFormat="1"/>
    <xf numFmtId="2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top"/>
    </xf>
    <xf numFmtId="0" fontId="6" fillId="0" borderId="0" xfId="0" applyFont="1"/>
    <xf numFmtId="40" fontId="6" fillId="0" borderId="0" xfId="0" applyNumberFormat="1" applyFont="1"/>
    <xf numFmtId="10" fontId="29" fillId="0" borderId="0" xfId="0" applyNumberFormat="1" applyFont="1"/>
    <xf numFmtId="0" fontId="30" fillId="6" borderId="17" xfId="65" applyNumberFormat="1" applyFont="1" applyFill="1" applyBorder="1" applyAlignment="1"/>
    <xf numFmtId="0" fontId="30" fillId="6" borderId="18" xfId="65" applyNumberFormat="1" applyFont="1" applyFill="1" applyBorder="1" applyAlignment="1">
      <alignment horizontal="justify"/>
    </xf>
    <xf numFmtId="40" fontId="30" fillId="6" borderId="19" xfId="110" applyFont="1" applyFill="1" applyBorder="1" applyAlignment="1">
      <alignment horizontal="center"/>
    </xf>
    <xf numFmtId="0" fontId="17" fillId="0" borderId="2" xfId="65" applyNumberFormat="1" applyFont="1" applyFill="1" applyBorder="1" applyAlignment="1">
      <alignment horizontal="center"/>
    </xf>
    <xf numFmtId="49" fontId="17" fillId="0" borderId="2" xfId="65" applyNumberFormat="1" applyFont="1" applyFill="1" applyBorder="1" applyAlignment="1">
      <alignment horizontal="justify"/>
    </xf>
    <xf numFmtId="40" fontId="17" fillId="0" borderId="2" xfId="110" applyFont="1" applyFill="1" applyBorder="1" applyAlignment="1"/>
    <xf numFmtId="0" fontId="0" fillId="0" borderId="2" xfId="0" applyBorder="1"/>
    <xf numFmtId="10" fontId="31" fillId="0" borderId="2" xfId="0" applyNumberFormat="1" applyFont="1" applyFill="1" applyBorder="1" applyAlignment="1">
      <alignment horizontal="right" vertical="justify"/>
    </xf>
    <xf numFmtId="49" fontId="17" fillId="0" borderId="11" xfId="65" applyNumberFormat="1" applyFont="1" applyFill="1" applyBorder="1" applyAlignment="1">
      <alignment horizontal="justify"/>
    </xf>
    <xf numFmtId="49" fontId="17" fillId="0" borderId="9" xfId="65" applyNumberFormat="1" applyFont="1" applyFill="1" applyBorder="1" applyAlignment="1">
      <alignment horizontal="justify"/>
    </xf>
    <xf numFmtId="0" fontId="0" fillId="0" borderId="9" xfId="0" applyBorder="1"/>
    <xf numFmtId="0" fontId="0" fillId="0" borderId="7" xfId="0" applyBorder="1"/>
    <xf numFmtId="164" fontId="27" fillId="10" borderId="2" xfId="141" applyFont="1" applyFill="1" applyBorder="1"/>
    <xf numFmtId="164" fontId="27" fillId="10" borderId="9" xfId="0" applyNumberFormat="1" applyFont="1" applyFill="1" applyBorder="1"/>
    <xf numFmtId="10" fontId="32" fillId="10" borderId="2" xfId="0" applyNumberFormat="1" applyFont="1" applyFill="1" applyBorder="1"/>
    <xf numFmtId="0" fontId="27" fillId="10" borderId="7" xfId="0" applyFont="1" applyFill="1" applyBorder="1" applyAlignment="1">
      <alignment horizontal="center" vertical="top"/>
    </xf>
    <xf numFmtId="10" fontId="27" fillId="10" borderId="2" xfId="0" applyNumberFormat="1" applyFont="1" applyFill="1" applyBorder="1" applyAlignment="1">
      <alignment horizontal="right" vertical="justify"/>
    </xf>
    <xf numFmtId="0" fontId="7" fillId="0" borderId="0" xfId="65" applyNumberFormat="1" applyFont="1" applyFill="1" applyBorder="1" applyAlignment="1">
      <alignment horizontal="justify"/>
    </xf>
    <xf numFmtId="40" fontId="7" fillId="0" borderId="0" xfId="110" applyFont="1" applyFill="1" applyBorder="1" applyAlignment="1">
      <alignment horizontal="center"/>
    </xf>
    <xf numFmtId="0" fontId="6" fillId="0" borderId="0" xfId="0" applyFont="1" applyFill="1" applyBorder="1" applyAlignment="1"/>
    <xf numFmtId="0" fontId="33" fillId="0" borderId="0" xfId="0" applyFont="1" applyFill="1" applyBorder="1" applyAlignment="1"/>
    <xf numFmtId="43" fontId="7" fillId="0" borderId="0" xfId="65" applyNumberFormat="1" applyFont="1" applyFill="1" applyBorder="1" applyAlignment="1">
      <alignment vertical="top"/>
    </xf>
    <xf numFmtId="43" fontId="6" fillId="0" borderId="0" xfId="65" applyNumberFormat="1" applyFont="1" applyFill="1" applyBorder="1" applyAlignment="1">
      <alignment vertical="top"/>
    </xf>
    <xf numFmtId="43" fontId="7" fillId="0" borderId="0" xfId="65" applyNumberFormat="1" applyFont="1" applyFill="1" applyBorder="1" applyAlignment="1">
      <alignment vertical="top" wrapText="1"/>
    </xf>
    <xf numFmtId="43" fontId="7" fillId="0" borderId="0" xfId="65" applyNumberFormat="1" applyFont="1" applyFill="1" applyBorder="1" applyAlignment="1"/>
    <xf numFmtId="43" fontId="6" fillId="0" borderId="0" xfId="65" applyNumberFormat="1" applyFont="1" applyFill="1" applyBorder="1" applyAlignment="1"/>
    <xf numFmtId="0" fontId="1" fillId="3" borderId="0" xfId="64" applyFont="1" applyFill="1"/>
    <xf numFmtId="49" fontId="1" fillId="3" borderId="0" xfId="64" applyNumberFormat="1" applyFont="1" applyFill="1" applyAlignment="1">
      <alignment horizontal="center" vertical="center"/>
    </xf>
    <xf numFmtId="0" fontId="1" fillId="0" borderId="0" xfId="64" applyFont="1" applyFill="1"/>
    <xf numFmtId="0" fontId="1" fillId="3" borderId="0" xfId="64" applyFont="1" applyFill="1" applyAlignment="1">
      <alignment vertical="center"/>
    </xf>
    <xf numFmtId="49" fontId="1" fillId="0" borderId="0" xfId="64" applyNumberFormat="1" applyFont="1" applyFill="1" applyAlignment="1">
      <alignment horizontal="center" vertical="center"/>
    </xf>
    <xf numFmtId="4" fontId="17" fillId="3" borderId="0" xfId="64" applyNumberFormat="1" applyFont="1" applyFill="1" applyBorder="1"/>
    <xf numFmtId="0" fontId="7" fillId="3" borderId="0" xfId="64" applyFont="1" applyFill="1" applyBorder="1" applyAlignment="1">
      <alignment horizontal="center" vertical="center"/>
    </xf>
    <xf numFmtId="0" fontId="17" fillId="3" borderId="0" xfId="64" applyNumberFormat="1" applyFont="1" applyFill="1" applyBorder="1" applyAlignment="1">
      <alignment horizontal="right"/>
    </xf>
    <xf numFmtId="0" fontId="17" fillId="3" borderId="0" xfId="64" applyFont="1" applyFill="1" applyBorder="1" applyAlignment="1">
      <alignment horizontal="justify" vertical="justify"/>
    </xf>
    <xf numFmtId="0" fontId="17" fillId="3" borderId="0" xfId="64" applyFont="1" applyFill="1" applyBorder="1"/>
    <xf numFmtId="4" fontId="7" fillId="3" borderId="0" xfId="64" applyNumberFormat="1" applyFont="1" applyFill="1" applyBorder="1" applyAlignment="1">
      <alignment horizontal="right"/>
    </xf>
    <xf numFmtId="4" fontId="17" fillId="3" borderId="0" xfId="64" applyNumberFormat="1" applyFont="1" applyFill="1" applyBorder="1" applyAlignment="1">
      <alignment horizontal="right"/>
    </xf>
    <xf numFmtId="4" fontId="17" fillId="3" borderId="0" xfId="64" applyNumberFormat="1" applyFont="1" applyFill="1" applyBorder="1" applyAlignment="1"/>
    <xf numFmtId="167" fontId="17" fillId="3" borderId="0" xfId="2" applyFont="1" applyFill="1" applyBorder="1" applyAlignment="1"/>
    <xf numFmtId="4" fontId="17" fillId="5" borderId="0" xfId="64" applyNumberFormat="1" applyFont="1" applyFill="1" applyBorder="1"/>
    <xf numFmtId="0" fontId="2" fillId="3" borderId="0" xfId="64" applyFont="1" applyFill="1" applyBorder="1" applyAlignment="1">
      <alignment horizontal="center" vertical="center"/>
    </xf>
    <xf numFmtId="0" fontId="34" fillId="3" borderId="0" xfId="64" applyNumberFormat="1" applyFont="1" applyFill="1" applyBorder="1" applyAlignment="1">
      <alignment horizontal="right"/>
    </xf>
    <xf numFmtId="4" fontId="11" fillId="3" borderId="0" xfId="64" applyNumberFormat="1" applyFont="1" applyFill="1" applyAlignment="1">
      <alignment horizontal="right"/>
    </xf>
    <xf numFmtId="4" fontId="2" fillId="3" borderId="0" xfId="64" applyNumberFormat="1" applyFont="1" applyFill="1" applyBorder="1" applyAlignment="1">
      <alignment horizontal="right"/>
    </xf>
    <xf numFmtId="0" fontId="2" fillId="3" borderId="0" xfId="64" applyFont="1" applyFill="1" applyAlignment="1">
      <alignment vertical="center"/>
    </xf>
    <xf numFmtId="0" fontId="3" fillId="3" borderId="0" xfId="64" applyNumberFormat="1" applyFont="1" applyFill="1" applyAlignment="1">
      <alignment horizontal="right"/>
    </xf>
    <xf numFmtId="0" fontId="3" fillId="3" borderId="0" xfId="64" applyFont="1" applyFill="1"/>
    <xf numFmtId="4" fontId="2" fillId="3" borderId="0" xfId="64" applyNumberFormat="1" applyFont="1" applyFill="1" applyAlignment="1">
      <alignment horizontal="right"/>
    </xf>
    <xf numFmtId="4" fontId="12" fillId="3" borderId="0" xfId="64" applyNumberFormat="1" applyFont="1" applyFill="1" applyAlignment="1">
      <alignment horizontal="right"/>
    </xf>
    <xf numFmtId="0" fontId="37" fillId="11" borderId="20" xfId="64" applyFont="1" applyFill="1" applyBorder="1" applyAlignment="1">
      <alignment horizontal="center" vertical="center"/>
    </xf>
    <xf numFmtId="0" fontId="38" fillId="11" borderId="20" xfId="64" applyNumberFormat="1" applyFont="1" applyFill="1" applyBorder="1" applyAlignment="1">
      <alignment horizontal="right" vertical="center"/>
    </xf>
    <xf numFmtId="0" fontId="39" fillId="11" borderId="20" xfId="64" applyFont="1" applyFill="1" applyBorder="1" applyAlignment="1">
      <alignment horizontal="center" vertical="center"/>
    </xf>
    <xf numFmtId="4" fontId="37" fillId="11" borderId="20" xfId="64" applyNumberFormat="1" applyFont="1" applyFill="1" applyBorder="1" applyAlignment="1">
      <alignment horizontal="right" vertical="center"/>
    </xf>
    <xf numFmtId="4" fontId="39" fillId="11" borderId="20" xfId="64" applyNumberFormat="1" applyFont="1" applyFill="1" applyBorder="1" applyAlignment="1">
      <alignment horizontal="center" vertical="center" wrapText="1"/>
    </xf>
    <xf numFmtId="2" fontId="11" fillId="0" borderId="21" xfId="64" applyNumberFormat="1" applyFont="1" applyFill="1" applyBorder="1" applyAlignment="1">
      <alignment horizontal="right" vertical="center"/>
    </xf>
    <xf numFmtId="0" fontId="12" fillId="0" borderId="21" xfId="64" applyNumberFormat="1" applyFont="1" applyFill="1" applyBorder="1" applyAlignment="1">
      <alignment horizontal="right" vertical="center"/>
    </xf>
    <xf numFmtId="2" fontId="12" fillId="0" borderId="21" xfId="64" applyNumberFormat="1" applyFont="1" applyFill="1" applyBorder="1" applyAlignment="1">
      <alignment horizontal="right" vertical="center"/>
    </xf>
    <xf numFmtId="1" fontId="11" fillId="12" borderId="20" xfId="64" applyNumberFormat="1" applyFont="1" applyFill="1" applyBorder="1" applyAlignment="1">
      <alignment horizontal="center" vertical="center"/>
    </xf>
    <xf numFmtId="0" fontId="11" fillId="12" borderId="22" xfId="64" applyNumberFormat="1" applyFont="1" applyFill="1" applyBorder="1" applyAlignment="1">
      <alignment horizontal="right" vertical="center"/>
    </xf>
    <xf numFmtId="3" fontId="2" fillId="0" borderId="23" xfId="11" applyNumberFormat="1" applyFont="1" applyFill="1" applyBorder="1" applyAlignment="1">
      <alignment horizontal="center" vertical="center"/>
    </xf>
    <xf numFmtId="0" fontId="2" fillId="0" borderId="16" xfId="11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justify" vertical="center" wrapText="1"/>
    </xf>
    <xf numFmtId="3" fontId="2" fillId="0" borderId="14" xfId="11" applyNumberFormat="1" applyFont="1" applyFill="1" applyBorder="1" applyAlignment="1">
      <alignment horizontal="center" vertical="center"/>
    </xf>
    <xf numFmtId="3" fontId="2" fillId="0" borderId="24" xfId="11" applyNumberFormat="1" applyFont="1" applyFill="1" applyBorder="1" applyAlignment="1">
      <alignment horizontal="center" vertical="center"/>
    </xf>
    <xf numFmtId="4" fontId="2" fillId="0" borderId="12" xfId="11" applyNumberFormat="1" applyFont="1" applyFill="1" applyBorder="1" applyAlignment="1">
      <alignment horizontal="right" vertical="center"/>
    </xf>
    <xf numFmtId="3" fontId="2" fillId="0" borderId="25" xfId="11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justify" vertical="center" wrapText="1"/>
    </xf>
    <xf numFmtId="3" fontId="2" fillId="0" borderId="16" xfId="11" applyNumberFormat="1" applyFont="1" applyFill="1" applyBorder="1" applyAlignment="1">
      <alignment horizontal="center" vertical="center"/>
    </xf>
    <xf numFmtId="3" fontId="2" fillId="0" borderId="26" xfId="11" applyNumberFormat="1" applyFont="1" applyFill="1" applyBorder="1" applyAlignment="1">
      <alignment horizontal="center" vertical="center"/>
    </xf>
    <xf numFmtId="4" fontId="2" fillId="0" borderId="6" xfId="11" applyNumberFormat="1" applyFont="1" applyFill="1" applyBorder="1" applyAlignment="1">
      <alignment horizontal="right" vertical="center"/>
    </xf>
    <xf numFmtId="4" fontId="2" fillId="0" borderId="3" xfId="11" applyNumberFormat="1" applyFont="1" applyFill="1" applyBorder="1" applyAlignment="1">
      <alignment horizontal="right" vertical="center"/>
    </xf>
    <xf numFmtId="2" fontId="13" fillId="9" borderId="22" xfId="64" applyNumberFormat="1" applyFont="1" applyFill="1" applyBorder="1" applyAlignment="1">
      <alignment horizontal="right" vertical="center"/>
    </xf>
    <xf numFmtId="2" fontId="13" fillId="9" borderId="29" xfId="64" applyNumberFormat="1" applyFont="1" applyFill="1" applyBorder="1" applyAlignment="1">
      <alignment horizontal="right" vertical="center"/>
    </xf>
    <xf numFmtId="0" fontId="12" fillId="12" borderId="22" xfId="64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11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justify" vertical="center" wrapText="1"/>
    </xf>
    <xf numFmtId="49" fontId="3" fillId="0" borderId="7" xfId="64" applyNumberFormat="1" applyFont="1" applyFill="1" applyBorder="1" applyAlignment="1">
      <alignment vertical="center" wrapText="1"/>
    </xf>
    <xf numFmtId="3" fontId="2" fillId="0" borderId="1" xfId="11" applyNumberFormat="1" applyFont="1" applyFill="1" applyBorder="1" applyAlignment="1">
      <alignment horizontal="center" vertical="center"/>
    </xf>
    <xf numFmtId="4" fontId="2" fillId="0" borderId="2" xfId="11" applyNumberFormat="1" applyFont="1" applyFill="1" applyBorder="1" applyAlignment="1">
      <alignment horizontal="right" vertical="center"/>
    </xf>
    <xf numFmtId="49" fontId="3" fillId="3" borderId="7" xfId="64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" fontId="2" fillId="0" borderId="31" xfId="11" applyNumberFormat="1" applyFont="1" applyFill="1" applyBorder="1" applyAlignment="1">
      <alignment horizontal="right" vertical="center"/>
    </xf>
    <xf numFmtId="4" fontId="2" fillId="0" borderId="10" xfId="11" applyNumberFormat="1" applyFont="1" applyFill="1" applyBorder="1" applyAlignment="1">
      <alignment horizontal="right" vertical="center"/>
    </xf>
    <xf numFmtId="0" fontId="2" fillId="0" borderId="2" xfId="0" applyNumberFormat="1" applyFont="1" applyBorder="1" applyAlignment="1">
      <alignment horizontal="justify" vertical="center"/>
    </xf>
    <xf numFmtId="4" fontId="3" fillId="0" borderId="2" xfId="64" applyNumberFormat="1" applyFont="1" applyFill="1" applyBorder="1" applyAlignment="1">
      <alignment horizontal="right" vertical="center"/>
    </xf>
    <xf numFmtId="4" fontId="3" fillId="0" borderId="7" xfId="64" applyNumberFormat="1" applyFont="1" applyFill="1" applyBorder="1" applyAlignment="1">
      <alignment horizontal="right" vertical="center"/>
    </xf>
    <xf numFmtId="0" fontId="2" fillId="0" borderId="6" xfId="0" applyNumberFormat="1" applyFont="1" applyBorder="1" applyAlignment="1">
      <alignment horizontal="justify" vertical="center"/>
    </xf>
    <xf numFmtId="4" fontId="3" fillId="0" borderId="6" xfId="64" applyNumberFormat="1" applyFont="1" applyFill="1" applyBorder="1" applyAlignment="1">
      <alignment horizontal="right" vertical="center"/>
    </xf>
    <xf numFmtId="4" fontId="3" fillId="0" borderId="3" xfId="64" applyNumberFormat="1" applyFont="1" applyFill="1" applyBorder="1" applyAlignment="1">
      <alignment horizontal="right" vertical="center"/>
    </xf>
    <xf numFmtId="1" fontId="11" fillId="12" borderId="32" xfId="64" applyNumberFormat="1" applyFont="1" applyFill="1" applyBorder="1" applyAlignment="1">
      <alignment horizontal="center" vertical="center"/>
    </xf>
    <xf numFmtId="0" fontId="3" fillId="12" borderId="27" xfId="64" applyNumberFormat="1" applyFont="1" applyFill="1" applyBorder="1" applyAlignment="1">
      <alignment horizontal="right" vertical="center"/>
    </xf>
    <xf numFmtId="0" fontId="2" fillId="0" borderId="24" xfId="11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justify" vertical="center"/>
    </xf>
    <xf numFmtId="0" fontId="3" fillId="3" borderId="33" xfId="64" applyNumberFormat="1" applyFont="1" applyFill="1" applyBorder="1" applyAlignment="1">
      <alignment horizontal="center" vertical="center"/>
    </xf>
    <xf numFmtId="4" fontId="3" fillId="2" borderId="5" xfId="64" applyNumberFormat="1" applyFont="1" applyFill="1" applyBorder="1" applyAlignment="1">
      <alignment horizontal="right" vertical="center"/>
    </xf>
    <xf numFmtId="4" fontId="3" fillId="2" borderId="12" xfId="64" applyNumberFormat="1" applyFont="1" applyFill="1" applyBorder="1" applyAlignment="1">
      <alignment horizontal="right" vertical="center"/>
    </xf>
    <xf numFmtId="0" fontId="2" fillId="0" borderId="7" xfId="0" applyNumberFormat="1" applyFont="1" applyBorder="1" applyAlignment="1">
      <alignment horizontal="justify" vertical="center"/>
    </xf>
    <xf numFmtId="0" fontId="3" fillId="3" borderId="34" xfId="64" applyNumberFormat="1" applyFont="1" applyFill="1" applyBorder="1" applyAlignment="1">
      <alignment horizontal="center" vertical="center"/>
    </xf>
    <xf numFmtId="4" fontId="3" fillId="2" borderId="2" xfId="64" applyNumberFormat="1" applyFont="1" applyFill="1" applyBorder="1" applyAlignment="1">
      <alignment horizontal="right" vertical="center"/>
    </xf>
    <xf numFmtId="4" fontId="3" fillId="2" borderId="7" xfId="64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/>
    </xf>
    <xf numFmtId="2" fontId="11" fillId="0" borderId="0" xfId="64" applyNumberFormat="1" applyFont="1" applyFill="1" applyBorder="1" applyAlignment="1">
      <alignment horizontal="right" vertical="center"/>
    </xf>
    <xf numFmtId="0" fontId="12" fillId="0" borderId="0" xfId="64" applyNumberFormat="1" applyFont="1" applyFill="1" applyBorder="1" applyAlignment="1">
      <alignment horizontal="right" vertical="center"/>
    </xf>
    <xf numFmtId="2" fontId="12" fillId="0" borderId="0" xfId="64" applyNumberFormat="1" applyFont="1" applyFill="1" applyBorder="1" applyAlignment="1">
      <alignment horizontal="right" vertical="center"/>
    </xf>
    <xf numFmtId="0" fontId="2" fillId="0" borderId="14" xfId="11" applyNumberFormat="1" applyFont="1" applyFill="1" applyBorder="1" applyAlignment="1">
      <alignment horizontal="center" vertical="center"/>
    </xf>
    <xf numFmtId="4" fontId="2" fillId="0" borderId="33" xfId="11" applyNumberFormat="1" applyFont="1" applyFill="1" applyBorder="1" applyAlignment="1">
      <alignment horizontal="center" vertical="center"/>
    </xf>
    <xf numFmtId="4" fontId="3" fillId="0" borderId="5" xfId="64" applyNumberFormat="1" applyFont="1" applyFill="1" applyBorder="1" applyAlignment="1">
      <alignment horizontal="right" vertical="center"/>
    </xf>
    <xf numFmtId="4" fontId="3" fillId="0" borderId="12" xfId="64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justify" vertical="center"/>
    </xf>
    <xf numFmtId="0" fontId="3" fillId="3" borderId="9" xfId="64" applyNumberFormat="1" applyFont="1" applyFill="1" applyBorder="1" applyAlignment="1">
      <alignment horizontal="center" vertical="center"/>
    </xf>
    <xf numFmtId="4" fontId="2" fillId="3" borderId="0" xfId="64" applyNumberFormat="1" applyFont="1" applyFill="1" applyBorder="1" applyAlignment="1"/>
    <xf numFmtId="167" fontId="7" fillId="3" borderId="0" xfId="2" applyFont="1" applyFill="1" applyBorder="1" applyAlignment="1"/>
    <xf numFmtId="4" fontId="7" fillId="3" borderId="0" xfId="64" applyNumberFormat="1" applyFont="1" applyFill="1" applyBorder="1" applyAlignment="1"/>
    <xf numFmtId="4" fontId="7" fillId="3" borderId="0" xfId="64" applyNumberFormat="1" applyFont="1" applyFill="1" applyBorder="1"/>
    <xf numFmtId="4" fontId="7" fillId="5" borderId="0" xfId="64" applyNumberFormat="1" applyFont="1" applyFill="1" applyBorder="1"/>
    <xf numFmtId="0" fontId="7" fillId="3" borderId="0" xfId="64" applyFont="1" applyFill="1" applyBorder="1"/>
    <xf numFmtId="167" fontId="1" fillId="3" borderId="0" xfId="2" applyFont="1" applyFill="1" applyAlignment="1"/>
    <xf numFmtId="4" fontId="1" fillId="3" borderId="0" xfId="64" applyNumberFormat="1" applyFont="1" applyFill="1" applyAlignment="1"/>
    <xf numFmtId="4" fontId="1" fillId="3" borderId="0" xfId="64" applyNumberFormat="1" applyFont="1" applyFill="1"/>
    <xf numFmtId="4" fontId="1" fillId="5" borderId="0" xfId="64" applyNumberFormat="1" applyFont="1" applyFill="1"/>
    <xf numFmtId="167" fontId="6" fillId="3" borderId="0" xfId="2" applyFont="1" applyFill="1" applyAlignment="1">
      <alignment horizontal="center"/>
    </xf>
    <xf numFmtId="10" fontId="12" fillId="3" borderId="0" xfId="64" applyNumberFormat="1" applyFont="1" applyFill="1" applyAlignment="1"/>
    <xf numFmtId="167" fontId="9" fillId="3" borderId="0" xfId="2" applyFont="1" applyFill="1" applyAlignment="1"/>
    <xf numFmtId="4" fontId="1" fillId="3" borderId="0" xfId="64" applyNumberFormat="1" applyFont="1" applyFill="1" applyBorder="1" applyAlignment="1"/>
    <xf numFmtId="4" fontId="1" fillId="3" borderId="0" xfId="64" applyNumberFormat="1" applyFont="1" applyFill="1" applyBorder="1" applyAlignment="1">
      <alignment horizontal="center"/>
    </xf>
    <xf numFmtId="4" fontId="39" fillId="11" borderId="20" xfId="64" applyNumberFormat="1" applyFont="1" applyFill="1" applyBorder="1" applyAlignment="1">
      <alignment horizontal="center" vertical="center"/>
    </xf>
    <xf numFmtId="167" fontId="42" fillId="3" borderId="0" xfId="2" applyFont="1" applyFill="1" applyBorder="1" applyAlignment="1">
      <alignment horizontal="center"/>
    </xf>
    <xf numFmtId="4" fontId="43" fillId="3" borderId="0" xfId="64" applyNumberFormat="1" applyFont="1" applyFill="1" applyBorder="1" applyAlignment="1">
      <alignment horizontal="center"/>
    </xf>
    <xf numFmtId="4" fontId="12" fillId="0" borderId="21" xfId="64" applyNumberFormat="1" applyFont="1" applyFill="1" applyBorder="1" applyAlignment="1">
      <alignment vertical="center"/>
    </xf>
    <xf numFmtId="167" fontId="9" fillId="9" borderId="0" xfId="2" applyFont="1" applyFill="1" applyBorder="1" applyAlignment="1"/>
    <xf numFmtId="0" fontId="11" fillId="12" borderId="22" xfId="64" applyFont="1" applyFill="1" applyBorder="1" applyAlignment="1">
      <alignment horizontal="right" vertical="center"/>
    </xf>
    <xf numFmtId="167" fontId="9" fillId="3" borderId="0" xfId="2" applyFont="1" applyFill="1" applyBorder="1" applyAlignment="1">
      <alignment horizontal="left"/>
    </xf>
    <xf numFmtId="177" fontId="1" fillId="3" borderId="0" xfId="64" applyNumberFormat="1" applyFont="1" applyFill="1" applyAlignment="1"/>
    <xf numFmtId="4" fontId="2" fillId="0" borderId="36" xfId="11" applyNumberFormat="1" applyFont="1" applyFill="1" applyBorder="1" applyAlignment="1">
      <alignment vertical="center"/>
    </xf>
    <xf numFmtId="10" fontId="2" fillId="0" borderId="36" xfId="4" applyNumberFormat="1" applyFont="1" applyFill="1" applyBorder="1" applyAlignment="1">
      <alignment vertical="center"/>
    </xf>
    <xf numFmtId="49" fontId="1" fillId="3" borderId="9" xfId="64" applyNumberFormat="1" applyFont="1" applyFill="1" applyBorder="1" applyAlignment="1">
      <alignment horizontal="center"/>
    </xf>
    <xf numFmtId="4" fontId="1" fillId="3" borderId="0" xfId="64" applyNumberFormat="1" applyFont="1" applyFill="1" applyAlignment="1">
      <alignment horizontal="center"/>
    </xf>
    <xf numFmtId="4" fontId="2" fillId="0" borderId="37" xfId="11" applyNumberFormat="1" applyFont="1" applyFill="1" applyBorder="1" applyAlignment="1">
      <alignment vertical="center"/>
    </xf>
    <xf numFmtId="10" fontId="2" fillId="0" borderId="37" xfId="4" applyNumberFormat="1" applyFont="1" applyFill="1" applyBorder="1" applyAlignment="1">
      <alignment vertical="center"/>
    </xf>
    <xf numFmtId="167" fontId="1" fillId="3" borderId="2" xfId="2" applyFont="1" applyFill="1" applyBorder="1" applyAlignment="1">
      <alignment horizontal="right"/>
    </xf>
    <xf numFmtId="4" fontId="1" fillId="3" borderId="0" xfId="64" applyNumberFormat="1" applyFont="1" applyFill="1" applyAlignment="1">
      <alignment horizontal="center" vertical="center"/>
    </xf>
    <xf numFmtId="4" fontId="1" fillId="5" borderId="0" xfId="64" applyNumberFormat="1" applyFont="1" applyFill="1" applyAlignment="1">
      <alignment horizontal="center" vertical="center"/>
    </xf>
    <xf numFmtId="4" fontId="13" fillId="9" borderId="35" xfId="64" applyNumberFormat="1" applyFont="1" applyFill="1" applyBorder="1" applyAlignment="1">
      <alignment vertical="center"/>
    </xf>
    <xf numFmtId="10" fontId="13" fillId="9" borderId="35" xfId="4" applyNumberFormat="1" applyFont="1" applyFill="1" applyBorder="1" applyAlignment="1">
      <alignment vertical="center"/>
    </xf>
    <xf numFmtId="9" fontId="12" fillId="0" borderId="21" xfId="4" applyFont="1" applyFill="1" applyBorder="1" applyAlignment="1">
      <alignment vertical="center"/>
    </xf>
    <xf numFmtId="0" fontId="12" fillId="12" borderId="22" xfId="64" applyFont="1" applyFill="1" applyBorder="1" applyAlignment="1">
      <alignment horizontal="right" vertical="center"/>
    </xf>
    <xf numFmtId="176" fontId="1" fillId="3" borderId="0" xfId="64" applyNumberFormat="1" applyFont="1" applyFill="1" applyAlignment="1"/>
    <xf numFmtId="49" fontId="1" fillId="0" borderId="9" xfId="64" applyNumberFormat="1" applyFont="1" applyFill="1" applyBorder="1" applyAlignment="1">
      <alignment horizontal="center"/>
    </xf>
    <xf numFmtId="4" fontId="1" fillId="0" borderId="0" xfId="64" applyNumberFormat="1" applyFont="1" applyFill="1" applyAlignment="1">
      <alignment horizontal="center"/>
    </xf>
    <xf numFmtId="4" fontId="1" fillId="0" borderId="0" xfId="64" applyNumberFormat="1" applyFont="1" applyFill="1"/>
    <xf numFmtId="4" fontId="2" fillId="0" borderId="38" xfId="11" applyNumberFormat="1" applyFont="1" applyFill="1" applyBorder="1" applyAlignment="1">
      <alignment vertical="center"/>
    </xf>
    <xf numFmtId="4" fontId="2" fillId="0" borderId="34" xfId="11" applyNumberFormat="1" applyFont="1" applyFill="1" applyBorder="1" applyAlignment="1">
      <alignment vertical="center"/>
    </xf>
    <xf numFmtId="10" fontId="2" fillId="0" borderId="34" xfId="4" applyNumberFormat="1" applyFont="1" applyFill="1" applyBorder="1" applyAlignment="1">
      <alignment vertical="center"/>
    </xf>
    <xf numFmtId="4" fontId="2" fillId="0" borderId="39" xfId="11" applyNumberFormat="1" applyFont="1" applyFill="1" applyBorder="1" applyAlignment="1">
      <alignment vertical="center"/>
    </xf>
    <xf numFmtId="10" fontId="2" fillId="0" borderId="39" xfId="4" applyNumberFormat="1" applyFont="1" applyFill="1" applyBorder="1" applyAlignment="1">
      <alignment vertical="center"/>
    </xf>
    <xf numFmtId="4" fontId="2" fillId="2" borderId="34" xfId="11" applyNumberFormat="1" applyFont="1" applyFill="1" applyBorder="1" applyAlignment="1">
      <alignment vertical="center"/>
    </xf>
    <xf numFmtId="4" fontId="2" fillId="0" borderId="34" xfId="11" applyNumberFormat="1" applyFont="1" applyFill="1" applyBorder="1" applyAlignment="1">
      <alignment vertical="center" wrapText="1"/>
    </xf>
    <xf numFmtId="167" fontId="1" fillId="2" borderId="0" xfId="2" applyFont="1" applyFill="1" applyBorder="1" applyAlignment="1">
      <alignment horizontal="right"/>
    </xf>
    <xf numFmtId="178" fontId="13" fillId="9" borderId="35" xfId="64" applyNumberFormat="1" applyFont="1" applyFill="1" applyBorder="1" applyAlignment="1">
      <alignment vertical="center"/>
    </xf>
    <xf numFmtId="167" fontId="9" fillId="3" borderId="0" xfId="2" applyFont="1" applyFill="1" applyBorder="1" applyAlignment="1"/>
    <xf numFmtId="0" fontId="1" fillId="0" borderId="0" xfId="64" applyFont="1" applyAlignment="1">
      <alignment horizontal="right"/>
    </xf>
    <xf numFmtId="4" fontId="12" fillId="0" borderId="0" xfId="64" applyNumberFormat="1" applyFont="1" applyFill="1" applyBorder="1" applyAlignment="1">
      <alignment vertical="center"/>
    </xf>
    <xf numFmtId="9" fontId="12" fillId="0" borderId="0" xfId="4" applyFont="1" applyFill="1" applyBorder="1" applyAlignment="1">
      <alignment vertical="center"/>
    </xf>
    <xf numFmtId="0" fontId="9" fillId="0" borderId="2" xfId="64" applyFont="1" applyBorder="1" applyAlignment="1">
      <alignment horizontal="center" vertical="center"/>
    </xf>
    <xf numFmtId="4" fontId="2" fillId="0" borderId="33" xfId="11" applyNumberFormat="1" applyFont="1" applyFill="1" applyBorder="1" applyAlignment="1">
      <alignment vertical="center"/>
    </xf>
    <xf numFmtId="10" fontId="2" fillId="0" borderId="33" xfId="4" applyNumberFormat="1" applyFont="1" applyFill="1" applyBorder="1" applyAlignment="1">
      <alignment vertical="center"/>
    </xf>
    <xf numFmtId="0" fontId="44" fillId="0" borderId="2" xfId="64" applyFont="1" applyBorder="1" applyAlignment="1">
      <alignment horizontal="center" vertical="center"/>
    </xf>
    <xf numFmtId="0" fontId="11" fillId="12" borderId="20" xfId="11" applyFont="1" applyFill="1" applyBorder="1" applyAlignment="1">
      <alignment horizontal="center" vertical="center"/>
    </xf>
    <xf numFmtId="0" fontId="3" fillId="12" borderId="22" xfId="64" applyNumberFormat="1" applyFont="1" applyFill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2" xfId="11" applyFont="1" applyFill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4" fontId="2" fillId="0" borderId="7" xfId="11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3" borderId="39" xfId="64" applyNumberFormat="1" applyFont="1" applyFill="1" applyBorder="1" applyAlignment="1">
      <alignment horizontal="center" vertical="center"/>
    </xf>
    <xf numFmtId="0" fontId="2" fillId="0" borderId="26" xfId="1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justify" vertical="center"/>
    </xf>
    <xf numFmtId="2" fontId="45" fillId="8" borderId="22" xfId="64" applyNumberFormat="1" applyFont="1" applyFill="1" applyBorder="1" applyAlignment="1">
      <alignment horizontal="right" vertical="center"/>
    </xf>
    <xf numFmtId="2" fontId="12" fillId="0" borderId="0" xfId="64" applyNumberFormat="1" applyFont="1" applyFill="1" applyBorder="1" applyAlignment="1">
      <alignment horizontal="right"/>
    </xf>
    <xf numFmtId="0" fontId="12" fillId="0" borderId="0" xfId="64" applyNumberFormat="1" applyFont="1" applyFill="1" applyBorder="1" applyAlignment="1">
      <alignment horizontal="right"/>
    </xf>
    <xf numFmtId="0" fontId="7" fillId="3" borderId="0" xfId="64" applyFont="1" applyFill="1" applyAlignment="1">
      <alignment vertical="center"/>
    </xf>
    <xf numFmtId="0" fontId="1" fillId="3" borderId="0" xfId="64" applyNumberFormat="1" applyFont="1" applyFill="1" applyAlignment="1">
      <alignment horizontal="right"/>
    </xf>
    <xf numFmtId="4" fontId="7" fillId="3" borderId="0" xfId="64" applyNumberFormat="1" applyFont="1" applyFill="1" applyAlignment="1">
      <alignment horizontal="right"/>
    </xf>
    <xf numFmtId="4" fontId="1" fillId="3" borderId="0" xfId="64" applyNumberFormat="1" applyFont="1" applyFill="1" applyAlignment="1">
      <alignment horizontal="right"/>
    </xf>
    <xf numFmtId="164" fontId="17" fillId="3" borderId="0" xfId="125" applyNumberFormat="1" applyFont="1" applyFill="1" applyBorder="1"/>
    <xf numFmtId="4" fontId="2" fillId="0" borderId="43" xfId="11" applyNumberFormat="1" applyFont="1" applyFill="1" applyBorder="1" applyAlignment="1">
      <alignment vertical="center"/>
    </xf>
    <xf numFmtId="10" fontId="2" fillId="0" borderId="43" xfId="4" applyNumberFormat="1" applyFont="1" applyFill="1" applyBorder="1" applyAlignment="1">
      <alignment vertical="center"/>
    </xf>
    <xf numFmtId="4" fontId="7" fillId="13" borderId="9" xfId="11" applyNumberFormat="1" applyFont="1" applyFill="1" applyBorder="1" applyAlignment="1"/>
    <xf numFmtId="4" fontId="1" fillId="13" borderId="0" xfId="64" applyNumberFormat="1" applyFont="1" applyFill="1" applyAlignment="1">
      <alignment horizontal="center"/>
    </xf>
    <xf numFmtId="4" fontId="2" fillId="0" borderId="44" xfId="11" applyNumberFormat="1" applyFont="1" applyFill="1" applyBorder="1" applyAlignment="1">
      <alignment vertical="center"/>
    </xf>
    <xf numFmtId="10" fontId="2" fillId="0" borderId="44" xfId="4" applyNumberFormat="1" applyFont="1" applyFill="1" applyBorder="1" applyAlignment="1">
      <alignment vertical="center"/>
    </xf>
    <xf numFmtId="4" fontId="7" fillId="0" borderId="9" xfId="11" applyNumberFormat="1" applyFont="1" applyFill="1" applyBorder="1" applyAlignment="1"/>
    <xf numFmtId="167" fontId="9" fillId="3" borderId="0" xfId="2" applyFont="1" applyFill="1" applyBorder="1" applyAlignment="1">
      <alignment horizontal="left" vertical="center"/>
    </xf>
    <xf numFmtId="4" fontId="1" fillId="3" borderId="0" xfId="64" applyNumberFormat="1" applyFont="1" applyFill="1" applyAlignment="1">
      <alignment vertical="center"/>
    </xf>
    <xf numFmtId="4" fontId="1" fillId="5" borderId="0" xfId="64" applyNumberFormat="1" applyFont="1" applyFill="1" applyAlignment="1">
      <alignment vertical="center"/>
    </xf>
    <xf numFmtId="167" fontId="1" fillId="2" borderId="2" xfId="2" applyFont="1" applyFill="1" applyBorder="1" applyAlignment="1">
      <alignment horizontal="right" vertical="center"/>
    </xf>
    <xf numFmtId="167" fontId="1" fillId="0" borderId="2" xfId="2" applyFont="1" applyFill="1" applyBorder="1" applyAlignment="1">
      <alignment horizontal="right" vertical="center"/>
    </xf>
    <xf numFmtId="4" fontId="1" fillId="0" borderId="0" xfId="64" applyNumberFormat="1" applyFont="1" applyFill="1" applyAlignment="1">
      <alignment horizontal="center" vertical="center"/>
    </xf>
    <xf numFmtId="167" fontId="1" fillId="3" borderId="2" xfId="2" applyFont="1" applyFill="1" applyBorder="1" applyAlignment="1">
      <alignment horizontal="right" vertical="center"/>
    </xf>
    <xf numFmtId="10" fontId="2" fillId="0" borderId="4" xfId="4" applyNumberFormat="1" applyFont="1" applyFill="1" applyBorder="1" applyAlignment="1">
      <alignment vertical="center"/>
    </xf>
    <xf numFmtId="178" fontId="45" fillId="8" borderId="35" xfId="64" applyNumberFormat="1" applyFont="1" applyFill="1" applyBorder="1" applyAlignment="1">
      <alignment vertical="center"/>
    </xf>
    <xf numFmtId="10" fontId="45" fillId="8" borderId="35" xfId="4" applyNumberFormat="1" applyFont="1" applyFill="1" applyBorder="1" applyAlignment="1">
      <alignment vertical="center"/>
    </xf>
    <xf numFmtId="4" fontId="12" fillId="0" borderId="0" xfId="64" applyNumberFormat="1" applyFont="1" applyFill="1" applyBorder="1" applyAlignment="1"/>
    <xf numFmtId="167" fontId="9" fillId="0" borderId="0" xfId="2" applyFont="1" applyFill="1" applyBorder="1" applyAlignment="1"/>
    <xf numFmtId="0" fontId="9" fillId="3" borderId="0" xfId="64" applyFont="1" applyFill="1" applyAlignment="1"/>
    <xf numFmtId="0" fontId="17" fillId="3" borderId="0" xfId="64" applyFont="1" applyFill="1" applyBorder="1" applyAlignment="1">
      <alignment horizontal="right"/>
    </xf>
    <xf numFmtId="0" fontId="17" fillId="3" borderId="0" xfId="64" applyFont="1" applyFill="1" applyBorder="1" applyAlignment="1">
      <alignment horizontal="center"/>
    </xf>
    <xf numFmtId="0" fontId="6" fillId="3" borderId="0" xfId="64" applyFont="1" applyFill="1" applyAlignment="1">
      <alignment horizontal="center"/>
    </xf>
    <xf numFmtId="4" fontId="6" fillId="3" borderId="0" xfId="64" applyNumberFormat="1" applyFont="1" applyFill="1" applyAlignment="1">
      <alignment horizontal="right"/>
    </xf>
    <xf numFmtId="0" fontId="1" fillId="3" borderId="0" xfId="64" applyFont="1" applyFill="1" applyAlignment="1">
      <alignment horizontal="right"/>
    </xf>
    <xf numFmtId="0" fontId="9" fillId="3" borderId="0" xfId="64" applyFont="1" applyFill="1" applyAlignment="1">
      <alignment horizontal="center"/>
    </xf>
    <xf numFmtId="0" fontId="6" fillId="3" borderId="0" xfId="64" applyFont="1" applyFill="1" applyAlignment="1">
      <alignment vertical="center"/>
    </xf>
    <xf numFmtId="0" fontId="6" fillId="3" borderId="0" xfId="64" applyFont="1" applyFill="1" applyAlignment="1">
      <alignment horizontal="left" vertical="center" wrapText="1"/>
    </xf>
    <xf numFmtId="0" fontId="6" fillId="3" borderId="0" xfId="64" applyFont="1" applyFill="1" applyAlignment="1">
      <alignment horizontal="right"/>
    </xf>
    <xf numFmtId="0" fontId="9" fillId="3" borderId="0" xfId="64" applyFont="1" applyFill="1" applyAlignment="1">
      <alignment horizontal="right"/>
    </xf>
    <xf numFmtId="0" fontId="6" fillId="3" borderId="0" xfId="64" applyFont="1" applyFill="1" applyAlignment="1"/>
    <xf numFmtId="4" fontId="10" fillId="3" borderId="0" xfId="64" applyNumberFormat="1" applyFont="1" applyFill="1" applyAlignment="1">
      <alignment horizontal="right"/>
    </xf>
    <xf numFmtId="0" fontId="10" fillId="3" borderId="0" xfId="64" applyFont="1" applyFill="1" applyAlignment="1">
      <alignment horizontal="right"/>
    </xf>
    <xf numFmtId="0" fontId="1" fillId="3" borderId="0" xfId="64" applyFont="1" applyFill="1" applyAlignment="1">
      <alignment horizontal="center"/>
    </xf>
    <xf numFmtId="4" fontId="9" fillId="3" borderId="0" xfId="64" applyNumberFormat="1" applyFont="1" applyFill="1" applyAlignment="1">
      <alignment horizontal="right"/>
    </xf>
    <xf numFmtId="0" fontId="48" fillId="11" borderId="20" xfId="64" applyFont="1" applyFill="1" applyBorder="1" applyAlignment="1">
      <alignment horizontal="center" vertical="center"/>
    </xf>
    <xf numFmtId="0" fontId="49" fillId="11" borderId="20" xfId="64" applyFont="1" applyFill="1" applyBorder="1" applyAlignment="1">
      <alignment horizontal="right" vertical="center"/>
    </xf>
    <xf numFmtId="0" fontId="50" fillId="11" borderId="20" xfId="64" applyFont="1" applyFill="1" applyBorder="1" applyAlignment="1">
      <alignment horizontal="center" vertical="center"/>
    </xf>
    <xf numFmtId="4" fontId="48" fillId="11" borderId="20" xfId="64" applyNumberFormat="1" applyFont="1" applyFill="1" applyBorder="1" applyAlignment="1">
      <alignment horizontal="right" vertical="center"/>
    </xf>
    <xf numFmtId="4" fontId="50" fillId="11" borderId="20" xfId="64" applyNumberFormat="1" applyFont="1" applyFill="1" applyBorder="1" applyAlignment="1">
      <alignment horizontal="center" vertical="center" wrapText="1"/>
    </xf>
    <xf numFmtId="2" fontId="6" fillId="0" borderId="21" xfId="64" applyNumberFormat="1" applyFont="1" applyFill="1" applyBorder="1" applyAlignment="1">
      <alignment horizontal="right" vertical="center"/>
    </xf>
    <xf numFmtId="2" fontId="9" fillId="0" borderId="21" xfId="64" applyNumberFormat="1" applyFont="1" applyFill="1" applyBorder="1" applyAlignment="1">
      <alignment horizontal="right" vertical="center"/>
    </xf>
    <xf numFmtId="2" fontId="9" fillId="0" borderId="21" xfId="64" applyNumberFormat="1" applyFont="1" applyFill="1" applyBorder="1" applyAlignment="1">
      <alignment horizontal="center" vertical="center"/>
    </xf>
    <xf numFmtId="1" fontId="6" fillId="12" borderId="20" xfId="64" applyNumberFormat="1" applyFont="1" applyFill="1" applyBorder="1" applyAlignment="1">
      <alignment horizontal="center" vertical="center"/>
    </xf>
    <xf numFmtId="0" fontId="6" fillId="12" borderId="22" xfId="64" applyFont="1" applyFill="1" applyBorder="1" applyAlignment="1">
      <alignment horizontal="right" vertical="center"/>
    </xf>
    <xf numFmtId="3" fontId="7" fillId="0" borderId="23" xfId="1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1" fillId="0" borderId="5" xfId="0" applyNumberFormat="1" applyFont="1" applyBorder="1" applyAlignment="1">
      <alignment horizontal="justify" vertical="center"/>
    </xf>
    <xf numFmtId="3" fontId="7" fillId="0" borderId="14" xfId="11" applyNumberFormat="1" applyFont="1" applyFill="1" applyBorder="1" applyAlignment="1">
      <alignment horizontal="center" vertical="center"/>
    </xf>
    <xf numFmtId="3" fontId="7" fillId="0" borderId="24" xfId="11" applyNumberFormat="1" applyFont="1" applyFill="1" applyBorder="1" applyAlignment="1">
      <alignment horizontal="center" vertical="center"/>
    </xf>
    <xf numFmtId="4" fontId="7" fillId="0" borderId="5" xfId="11" applyNumberFormat="1" applyFont="1" applyFill="1" applyBorder="1" applyAlignment="1">
      <alignment horizontal="right" vertical="center"/>
    </xf>
    <xf numFmtId="4" fontId="7" fillId="0" borderId="12" xfId="11" applyNumberFormat="1" applyFont="1" applyFill="1" applyBorder="1" applyAlignment="1">
      <alignment horizontal="right" vertical="center"/>
    </xf>
    <xf numFmtId="3" fontId="7" fillId="0" borderId="25" xfId="11" applyNumberFormat="1" applyFont="1" applyFill="1" applyBorder="1" applyAlignment="1">
      <alignment horizontal="center" vertical="center"/>
    </xf>
    <xf numFmtId="0" fontId="7" fillId="0" borderId="16" xfId="11" applyNumberFormat="1" applyFont="1" applyFill="1" applyBorder="1" applyAlignment="1">
      <alignment horizontal="center" vertical="center"/>
    </xf>
    <xf numFmtId="0" fontId="51" fillId="0" borderId="6" xfId="0" applyNumberFormat="1" applyFont="1" applyBorder="1" applyAlignment="1">
      <alignment horizontal="justify" vertical="center" wrapText="1"/>
    </xf>
    <xf numFmtId="3" fontId="7" fillId="0" borderId="16" xfId="11" applyNumberFormat="1" applyFont="1" applyFill="1" applyBorder="1" applyAlignment="1">
      <alignment horizontal="center" vertical="center"/>
    </xf>
    <xf numFmtId="3" fontId="7" fillId="0" borderId="26" xfId="11" applyNumberFormat="1" applyFont="1" applyFill="1" applyBorder="1" applyAlignment="1">
      <alignment horizontal="center" vertical="center"/>
    </xf>
    <xf numFmtId="4" fontId="7" fillId="0" borderId="6" xfId="11" applyNumberFormat="1" applyFont="1" applyFill="1" applyBorder="1" applyAlignment="1">
      <alignment horizontal="right" vertical="center"/>
    </xf>
    <xf numFmtId="4" fontId="7" fillId="0" borderId="3" xfId="11" applyNumberFormat="1" applyFont="1" applyFill="1" applyBorder="1" applyAlignment="1">
      <alignment horizontal="right" vertical="center"/>
    </xf>
    <xf numFmtId="2" fontId="10" fillId="9" borderId="22" xfId="64" applyNumberFormat="1" applyFont="1" applyFill="1" applyBorder="1" applyAlignment="1">
      <alignment horizontal="right" vertical="center"/>
    </xf>
    <xf numFmtId="2" fontId="10" fillId="9" borderId="29" xfId="64" applyNumberFormat="1" applyFont="1" applyFill="1" applyBorder="1" applyAlignment="1">
      <alignment horizontal="right" vertical="center"/>
    </xf>
    <xf numFmtId="0" fontId="9" fillId="12" borderId="22" xfId="64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9" xfId="11" applyNumberFormat="1" applyFont="1" applyFill="1" applyBorder="1" applyAlignment="1">
      <alignment horizontal="center" vertical="center"/>
    </xf>
    <xf numFmtId="0" fontId="51" fillId="0" borderId="2" xfId="0" applyNumberFormat="1" applyFont="1" applyBorder="1" applyAlignment="1">
      <alignment horizontal="justify" vertical="center" wrapText="1"/>
    </xf>
    <xf numFmtId="49" fontId="1" fillId="0" borderId="7" xfId="64" applyNumberFormat="1" applyFont="1" applyFill="1" applyBorder="1" applyAlignment="1">
      <alignment vertical="center" wrapText="1"/>
    </xf>
    <xf numFmtId="3" fontId="7" fillId="0" borderId="1" xfId="11" applyNumberFormat="1" applyFont="1" applyFill="1" applyBorder="1" applyAlignment="1">
      <alignment horizontal="center" vertical="center"/>
    </xf>
    <xf numFmtId="4" fontId="7" fillId="0" borderId="2" xfId="11" applyNumberFormat="1" applyFont="1" applyFill="1" applyBorder="1" applyAlignment="1">
      <alignment horizontal="right" vertical="center"/>
    </xf>
    <xf numFmtId="49" fontId="1" fillId="3" borderId="7" xfId="64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51" fillId="0" borderId="6" xfId="0" applyNumberFormat="1" applyFont="1" applyFill="1" applyBorder="1" applyAlignment="1">
      <alignment horizontal="center" vertical="center"/>
    </xf>
    <xf numFmtId="4" fontId="7" fillId="0" borderId="31" xfId="11" applyNumberFormat="1" applyFont="1" applyFill="1" applyBorder="1" applyAlignment="1">
      <alignment horizontal="right" vertical="center"/>
    </xf>
    <xf numFmtId="4" fontId="7" fillId="0" borderId="10" xfId="11" applyNumberFormat="1" applyFont="1" applyFill="1" applyBorder="1" applyAlignment="1">
      <alignment horizontal="right" vertical="center"/>
    </xf>
    <xf numFmtId="0" fontId="7" fillId="0" borderId="14" xfId="11" applyNumberFormat="1" applyFont="1" applyFill="1" applyBorder="1" applyAlignment="1">
      <alignment horizontal="center" vertical="center"/>
    </xf>
    <xf numFmtId="0" fontId="51" fillId="0" borderId="5" xfId="0" applyNumberFormat="1" applyFont="1" applyBorder="1" applyAlignment="1">
      <alignment horizontal="justify" vertical="center" wrapText="1"/>
    </xf>
    <xf numFmtId="4" fontId="1" fillId="0" borderId="5" xfId="64" applyNumberFormat="1" applyFont="1" applyFill="1" applyBorder="1" applyAlignment="1">
      <alignment horizontal="right" vertical="center"/>
    </xf>
    <xf numFmtId="4" fontId="1" fillId="0" borderId="12" xfId="64" applyNumberFormat="1" applyFont="1" applyFill="1" applyBorder="1" applyAlignment="1">
      <alignment horizontal="right" vertical="center"/>
    </xf>
    <xf numFmtId="0" fontId="51" fillId="0" borderId="2" xfId="0" applyNumberFormat="1" applyFont="1" applyBorder="1" applyAlignment="1">
      <alignment horizontal="justify" vertical="center"/>
    </xf>
    <xf numFmtId="4" fontId="1" fillId="0" borderId="2" xfId="64" applyNumberFormat="1" applyFont="1" applyFill="1" applyBorder="1" applyAlignment="1">
      <alignment horizontal="right" vertical="center"/>
    </xf>
    <xf numFmtId="4" fontId="1" fillId="0" borderId="7" xfId="64" applyNumberFormat="1" applyFont="1" applyFill="1" applyBorder="1" applyAlignment="1">
      <alignment horizontal="right" vertical="center"/>
    </xf>
    <xf numFmtId="0" fontId="51" fillId="0" borderId="6" xfId="0" applyNumberFormat="1" applyFont="1" applyBorder="1" applyAlignment="1">
      <alignment horizontal="justify" vertical="center"/>
    </xf>
    <xf numFmtId="4" fontId="1" fillId="0" borderId="6" xfId="64" applyNumberFormat="1" applyFont="1" applyFill="1" applyBorder="1" applyAlignment="1">
      <alignment horizontal="right" vertical="center"/>
    </xf>
    <xf numFmtId="4" fontId="1" fillId="0" borderId="3" xfId="64" applyNumberFormat="1" applyFont="1" applyFill="1" applyBorder="1" applyAlignment="1">
      <alignment horizontal="right" vertical="center"/>
    </xf>
    <xf numFmtId="2" fontId="6" fillId="0" borderId="0" xfId="64" applyNumberFormat="1" applyFont="1" applyFill="1" applyBorder="1" applyAlignment="1">
      <alignment horizontal="right" vertical="center"/>
    </xf>
    <xf numFmtId="2" fontId="9" fillId="0" borderId="0" xfId="64" applyNumberFormat="1" applyFont="1" applyFill="1" applyBorder="1" applyAlignment="1">
      <alignment horizontal="right" vertical="center"/>
    </xf>
    <xf numFmtId="2" fontId="9" fillId="0" borderId="0" xfId="64" applyNumberFormat="1" applyFont="1" applyFill="1" applyBorder="1" applyAlignment="1">
      <alignment horizontal="center" vertical="center"/>
    </xf>
    <xf numFmtId="0" fontId="51" fillId="0" borderId="12" xfId="0" applyNumberFormat="1" applyFont="1" applyBorder="1" applyAlignment="1">
      <alignment horizontal="justify" vertical="center"/>
    </xf>
    <xf numFmtId="4" fontId="7" fillId="0" borderId="33" xfId="11" applyNumberFormat="1" applyFont="1" applyFill="1" applyBorder="1" applyAlignment="1">
      <alignment horizontal="center" vertical="center"/>
    </xf>
    <xf numFmtId="3" fontId="7" fillId="0" borderId="9" xfId="11" applyNumberFormat="1" applyFont="1" applyFill="1" applyBorder="1" applyAlignment="1">
      <alignment horizontal="center" vertical="center"/>
    </xf>
    <xf numFmtId="0" fontId="51" fillId="0" borderId="7" xfId="0" applyNumberFormat="1" applyFont="1" applyBorder="1" applyAlignment="1">
      <alignment horizontal="justify" vertical="center"/>
    </xf>
    <xf numFmtId="0" fontId="1" fillId="3" borderId="34" xfId="64" applyNumberFormat="1" applyFont="1" applyFill="1" applyBorder="1" applyAlignment="1">
      <alignment horizontal="center" vertical="center"/>
    </xf>
    <xf numFmtId="0" fontId="51" fillId="0" borderId="3" xfId="0" applyNumberFormat="1" applyFont="1" applyBorder="1" applyAlignment="1">
      <alignment horizontal="justify" vertical="center"/>
    </xf>
    <xf numFmtId="0" fontId="1" fillId="3" borderId="39" xfId="64" applyNumberFormat="1" applyFont="1" applyFill="1" applyBorder="1" applyAlignment="1">
      <alignment horizontal="center" vertical="center"/>
    </xf>
    <xf numFmtId="0" fontId="6" fillId="12" borderId="20" xfId="11" applyFont="1" applyFill="1" applyBorder="1" applyAlignment="1">
      <alignment horizontal="center" vertical="center"/>
    </xf>
    <xf numFmtId="0" fontId="1" fillId="12" borderId="22" xfId="64" applyFont="1" applyFill="1" applyBorder="1" applyAlignment="1">
      <alignment horizontal="righ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2" xfId="11" applyFont="1" applyFill="1" applyBorder="1" applyAlignment="1">
      <alignment vertical="center"/>
    </xf>
    <xf numFmtId="0" fontId="1" fillId="3" borderId="33" xfId="64" applyNumberFormat="1" applyFont="1" applyFill="1" applyBorder="1" applyAlignment="1">
      <alignment horizontal="center" vertical="center"/>
    </xf>
    <xf numFmtId="0" fontId="51" fillId="0" borderId="7" xfId="0" applyNumberFormat="1" applyFont="1" applyBorder="1" applyAlignment="1">
      <alignment horizontal="center" vertical="center"/>
    </xf>
    <xf numFmtId="4" fontId="7" fillId="0" borderId="7" xfId="11" applyNumberFormat="1" applyFont="1" applyFill="1" applyBorder="1" applyAlignment="1">
      <alignment horizontal="right" vertical="center"/>
    </xf>
    <xf numFmtId="0" fontId="51" fillId="0" borderId="3" xfId="0" applyNumberFormat="1" applyFont="1" applyFill="1" applyBorder="1" applyAlignment="1">
      <alignment horizontal="center" vertical="center"/>
    </xf>
    <xf numFmtId="1" fontId="6" fillId="12" borderId="32" xfId="64" applyNumberFormat="1" applyFont="1" applyFill="1" applyBorder="1" applyAlignment="1">
      <alignment horizontal="center" vertical="center"/>
    </xf>
    <xf numFmtId="0" fontId="1" fillId="12" borderId="27" xfId="64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center" vertical="center"/>
    </xf>
    <xf numFmtId="4" fontId="1" fillId="2" borderId="5" xfId="64" applyNumberFormat="1" applyFont="1" applyFill="1" applyBorder="1" applyAlignment="1">
      <alignment horizontal="right" vertical="center"/>
    </xf>
    <xf numFmtId="4" fontId="1" fillId="2" borderId="12" xfId="64" applyNumberFormat="1" applyFont="1" applyFill="1" applyBorder="1" applyAlignment="1">
      <alignment horizontal="right" vertical="center"/>
    </xf>
    <xf numFmtId="4" fontId="1" fillId="2" borderId="2" xfId="64" applyNumberFormat="1" applyFont="1" applyFill="1" applyBorder="1" applyAlignment="1">
      <alignment horizontal="right" vertical="center"/>
    </xf>
    <xf numFmtId="4" fontId="1" fillId="2" borderId="7" xfId="64" applyNumberFormat="1" applyFont="1" applyFill="1" applyBorder="1" applyAlignment="1">
      <alignment horizontal="right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51" fillId="0" borderId="3" xfId="0" applyNumberFormat="1" applyFont="1" applyFill="1" applyBorder="1" applyAlignment="1">
      <alignment horizontal="justify" vertical="center"/>
    </xf>
    <xf numFmtId="10" fontId="10" fillId="3" borderId="0" xfId="64" applyNumberFormat="1" applyFont="1" applyFill="1" applyAlignment="1"/>
    <xf numFmtId="175" fontId="10" fillId="3" borderId="0" xfId="64" applyNumberFormat="1" applyFont="1" applyFill="1" applyAlignment="1">
      <alignment horizontal="right"/>
    </xf>
    <xf numFmtId="10" fontId="9" fillId="3" borderId="0" xfId="64" applyNumberFormat="1" applyFont="1" applyFill="1" applyAlignment="1"/>
    <xf numFmtId="4" fontId="50" fillId="11" borderId="20" xfId="64" applyNumberFormat="1" applyFont="1" applyFill="1" applyBorder="1" applyAlignment="1">
      <alignment horizontal="center" vertical="center"/>
    </xf>
    <xf numFmtId="4" fontId="9" fillId="0" borderId="21" xfId="64" applyNumberFormat="1" applyFont="1" applyFill="1" applyBorder="1" applyAlignment="1">
      <alignment vertical="center"/>
    </xf>
    <xf numFmtId="4" fontId="7" fillId="0" borderId="36" xfId="11" applyNumberFormat="1" applyFont="1" applyFill="1" applyBorder="1" applyAlignment="1">
      <alignment vertical="center"/>
    </xf>
    <xf numFmtId="10" fontId="7" fillId="0" borderId="36" xfId="4" applyNumberFormat="1" applyFont="1" applyFill="1" applyBorder="1" applyAlignment="1">
      <alignment vertical="center"/>
    </xf>
    <xf numFmtId="4" fontId="7" fillId="0" borderId="37" xfId="11" applyNumberFormat="1" applyFont="1" applyFill="1" applyBorder="1" applyAlignment="1">
      <alignment vertical="center"/>
    </xf>
    <xf numFmtId="10" fontId="7" fillId="0" borderId="37" xfId="4" applyNumberFormat="1" applyFont="1" applyFill="1" applyBorder="1" applyAlignment="1">
      <alignment vertical="center"/>
    </xf>
    <xf numFmtId="4" fontId="10" fillId="9" borderId="35" xfId="64" applyNumberFormat="1" applyFont="1" applyFill="1" applyBorder="1" applyAlignment="1">
      <alignment vertical="center"/>
    </xf>
    <xf numFmtId="10" fontId="10" fillId="9" borderId="35" xfId="4" applyNumberFormat="1" applyFont="1" applyFill="1" applyBorder="1" applyAlignment="1">
      <alignment vertical="center"/>
    </xf>
    <xf numFmtId="9" fontId="9" fillId="0" borderId="21" xfId="4" applyFont="1" applyFill="1" applyBorder="1" applyAlignment="1">
      <alignment vertical="center"/>
    </xf>
    <xf numFmtId="4" fontId="7" fillId="0" borderId="38" xfId="11" applyNumberFormat="1" applyFont="1" applyFill="1" applyBorder="1" applyAlignment="1">
      <alignment vertical="center"/>
    </xf>
    <xf numFmtId="10" fontId="1" fillId="3" borderId="0" xfId="64" applyNumberFormat="1" applyFont="1" applyFill="1"/>
    <xf numFmtId="4" fontId="7" fillId="0" borderId="33" xfId="11" applyNumberFormat="1" applyFont="1" applyFill="1" applyBorder="1" applyAlignment="1">
      <alignment vertical="center"/>
    </xf>
    <xf numFmtId="10" fontId="7" fillId="0" borderId="33" xfId="4" applyNumberFormat="1" applyFont="1" applyFill="1" applyBorder="1" applyAlignment="1">
      <alignment vertical="center"/>
    </xf>
    <xf numFmtId="4" fontId="7" fillId="0" borderId="34" xfId="11" applyNumberFormat="1" applyFont="1" applyFill="1" applyBorder="1" applyAlignment="1">
      <alignment vertical="center"/>
    </xf>
    <xf numFmtId="10" fontId="7" fillId="0" borderId="34" xfId="4" applyNumberFormat="1" applyFont="1" applyFill="1" applyBorder="1" applyAlignment="1">
      <alignment vertical="center"/>
    </xf>
    <xf numFmtId="4" fontId="7" fillId="0" borderId="39" xfId="11" applyNumberFormat="1" applyFont="1" applyFill="1" applyBorder="1" applyAlignment="1">
      <alignment vertical="center"/>
    </xf>
    <xf numFmtId="10" fontId="7" fillId="0" borderId="39" xfId="4" applyNumberFormat="1" applyFont="1" applyFill="1" applyBorder="1" applyAlignment="1">
      <alignment vertical="center"/>
    </xf>
    <xf numFmtId="4" fontId="9" fillId="0" borderId="0" xfId="64" applyNumberFormat="1" applyFont="1" applyFill="1" applyBorder="1" applyAlignment="1">
      <alignment vertical="center"/>
    </xf>
    <xf numFmtId="9" fontId="9" fillId="0" borderId="0" xfId="4" applyFont="1" applyFill="1" applyBorder="1" applyAlignment="1">
      <alignment vertical="center"/>
    </xf>
    <xf numFmtId="4" fontId="7" fillId="0" borderId="43" xfId="11" applyNumberFormat="1" applyFont="1" applyFill="1" applyBorder="1" applyAlignment="1">
      <alignment vertical="center"/>
    </xf>
    <xf numFmtId="10" fontId="7" fillId="0" borderId="43" xfId="4" applyNumberFormat="1" applyFont="1" applyFill="1" applyBorder="1" applyAlignment="1">
      <alignment vertical="center"/>
    </xf>
    <xf numFmtId="4" fontId="7" fillId="0" borderId="44" xfId="11" applyNumberFormat="1" applyFont="1" applyFill="1" applyBorder="1" applyAlignment="1">
      <alignment vertical="center"/>
    </xf>
    <xf numFmtId="10" fontId="7" fillId="0" borderId="44" xfId="4" applyNumberFormat="1" applyFont="1" applyFill="1" applyBorder="1" applyAlignment="1">
      <alignment vertical="center"/>
    </xf>
    <xf numFmtId="167" fontId="1" fillId="0" borderId="2" xfId="2" applyFont="1" applyFill="1" applyBorder="1" applyAlignment="1">
      <alignment horizontal="right"/>
    </xf>
    <xf numFmtId="0" fontId="51" fillId="0" borderId="5" xfId="0" applyNumberFormat="1" applyFont="1" applyBorder="1" applyAlignment="1">
      <alignment horizontal="left" vertical="center" wrapText="1"/>
    </xf>
    <xf numFmtId="0" fontId="7" fillId="0" borderId="1" xfId="11" applyNumberFormat="1" applyFont="1" applyFill="1" applyBorder="1" applyAlignment="1">
      <alignment horizontal="center" vertical="center"/>
    </xf>
    <xf numFmtId="0" fontId="1" fillId="3" borderId="4" xfId="64" applyNumberFormat="1" applyFont="1" applyFill="1" applyBorder="1" applyAlignment="1">
      <alignment horizontal="center" vertical="center"/>
    </xf>
    <xf numFmtId="4" fontId="1" fillId="2" borderId="6" xfId="64" applyNumberFormat="1" applyFont="1" applyFill="1" applyBorder="1" applyAlignment="1">
      <alignment horizontal="right" vertical="center"/>
    </xf>
    <xf numFmtId="4" fontId="1" fillId="2" borderId="3" xfId="64" applyNumberFormat="1" applyFont="1" applyFill="1" applyBorder="1" applyAlignment="1">
      <alignment horizontal="right" vertical="center"/>
    </xf>
    <xf numFmtId="2" fontId="20" fillId="8" borderId="22" xfId="64" applyNumberFormat="1" applyFont="1" applyFill="1" applyBorder="1" applyAlignment="1">
      <alignment horizontal="right" vertical="center"/>
    </xf>
    <xf numFmtId="2" fontId="9" fillId="0" borderId="0" xfId="64" applyNumberFormat="1" applyFont="1" applyFill="1" applyBorder="1" applyAlignment="1">
      <alignment horizontal="right"/>
    </xf>
    <xf numFmtId="2" fontId="9" fillId="0" borderId="0" xfId="64" applyNumberFormat="1" applyFont="1" applyFill="1" applyBorder="1" applyAlignment="1">
      <alignment horizontal="center"/>
    </xf>
    <xf numFmtId="0" fontId="9" fillId="3" borderId="0" xfId="64" applyFont="1" applyFill="1"/>
    <xf numFmtId="164" fontId="17" fillId="3" borderId="0" xfId="125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vertical="center"/>
    </xf>
    <xf numFmtId="10" fontId="7" fillId="0" borderId="4" xfId="4" applyNumberFormat="1" applyFont="1" applyFill="1" applyBorder="1" applyAlignment="1">
      <alignment vertical="center"/>
    </xf>
    <xf numFmtId="4" fontId="20" fillId="8" borderId="35" xfId="64" applyNumberFormat="1" applyFont="1" applyFill="1" applyBorder="1" applyAlignment="1">
      <alignment vertical="center"/>
    </xf>
    <xf numFmtId="10" fontId="20" fillId="8" borderId="35" xfId="4" applyNumberFormat="1" applyFont="1" applyFill="1" applyBorder="1" applyAlignment="1">
      <alignment vertical="center"/>
    </xf>
    <xf numFmtId="4" fontId="9" fillId="0" borderId="0" xfId="64" applyNumberFormat="1" applyFont="1" applyFill="1" applyBorder="1" applyAlignment="1"/>
    <xf numFmtId="0" fontId="6" fillId="3" borderId="0" xfId="64" applyFont="1" applyFill="1" applyAlignment="1">
      <alignment horizontal="center"/>
    </xf>
    <xf numFmtId="0" fontId="9" fillId="3" borderId="0" xfId="64" applyFont="1" applyFill="1" applyAlignment="1">
      <alignment horizontal="center"/>
    </xf>
    <xf numFmtId="0" fontId="6" fillId="3" borderId="0" xfId="64" applyFont="1" applyFill="1" applyAlignment="1">
      <alignment vertical="center"/>
    </xf>
    <xf numFmtId="0" fontId="6" fillId="3" borderId="0" xfId="64" applyFont="1" applyFill="1" applyAlignment="1">
      <alignment horizontal="left" vertical="center" wrapText="1"/>
    </xf>
    <xf numFmtId="0" fontId="46" fillId="3" borderId="0" xfId="64" applyFont="1" applyFill="1" applyAlignment="1">
      <alignment horizontal="center"/>
    </xf>
    <xf numFmtId="0" fontId="47" fillId="3" borderId="0" xfId="64" applyFont="1" applyFill="1" applyAlignment="1">
      <alignment horizontal="center"/>
    </xf>
    <xf numFmtId="0" fontId="9" fillId="12" borderId="22" xfId="64" applyFont="1" applyFill="1" applyBorder="1" applyAlignment="1">
      <alignment horizontal="left" vertical="center"/>
    </xf>
    <xf numFmtId="0" fontId="9" fillId="12" borderId="35" xfId="64" applyFont="1" applyFill="1" applyBorder="1" applyAlignment="1">
      <alignment horizontal="left" vertical="center"/>
    </xf>
    <xf numFmtId="2" fontId="10" fillId="9" borderId="27" xfId="64" applyNumberFormat="1" applyFont="1" applyFill="1" applyBorder="1" applyAlignment="1">
      <alignment horizontal="right" vertical="center"/>
    </xf>
    <xf numFmtId="2" fontId="10" fillId="9" borderId="22" xfId="64" applyNumberFormat="1" applyFont="1" applyFill="1" applyBorder="1" applyAlignment="1">
      <alignment horizontal="right" vertical="center"/>
    </xf>
    <xf numFmtId="2" fontId="10" fillId="9" borderId="28" xfId="64" applyNumberFormat="1" applyFont="1" applyFill="1" applyBorder="1" applyAlignment="1">
      <alignment horizontal="right" vertical="center"/>
    </xf>
    <xf numFmtId="0" fontId="0" fillId="12" borderId="22" xfId="0" applyFill="1" applyBorder="1" applyAlignment="1">
      <alignment vertical="center"/>
    </xf>
    <xf numFmtId="0" fontId="0" fillId="12" borderId="35" xfId="0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2" fontId="10" fillId="9" borderId="40" xfId="64" applyNumberFormat="1" applyFont="1" applyFill="1" applyBorder="1" applyAlignment="1">
      <alignment horizontal="right" vertical="center"/>
    </xf>
    <xf numFmtId="2" fontId="20" fillId="8" borderId="41" xfId="64" applyNumberFormat="1" applyFont="1" applyFill="1" applyBorder="1" applyAlignment="1">
      <alignment horizontal="right" vertical="center"/>
    </xf>
    <xf numFmtId="2" fontId="20" fillId="8" borderId="42" xfId="64" applyNumberFormat="1" applyFont="1" applyFill="1" applyBorder="1" applyAlignment="1">
      <alignment horizontal="right" vertical="center"/>
    </xf>
    <xf numFmtId="2" fontId="20" fillId="8" borderId="29" xfId="64" applyNumberFormat="1" applyFont="1" applyFill="1" applyBorder="1" applyAlignment="1">
      <alignment horizontal="right" vertical="center"/>
    </xf>
    <xf numFmtId="0" fontId="9" fillId="3" borderId="0" xfId="64" quotePrefix="1" applyFont="1" applyFill="1" applyAlignment="1">
      <alignment horizontal="center"/>
    </xf>
    <xf numFmtId="0" fontId="6" fillId="3" borderId="0" xfId="64" applyFont="1" applyFill="1" applyAlignment="1">
      <alignment horizontal="center" vertical="center"/>
    </xf>
    <xf numFmtId="0" fontId="11" fillId="3" borderId="0" xfId="64" applyFont="1" applyFill="1" applyAlignment="1">
      <alignment horizontal="center"/>
    </xf>
    <xf numFmtId="0" fontId="12" fillId="3" borderId="0" xfId="64" applyFont="1" applyFill="1" applyAlignment="1">
      <alignment horizontal="center"/>
    </xf>
    <xf numFmtId="0" fontId="11" fillId="3" borderId="0" xfId="64" applyFont="1" applyFill="1" applyAlignment="1">
      <alignment vertical="center"/>
    </xf>
    <xf numFmtId="0" fontId="11" fillId="3" borderId="0" xfId="64" applyFont="1" applyFill="1" applyAlignment="1">
      <alignment horizontal="left" vertical="center" wrapText="1"/>
    </xf>
    <xf numFmtId="0" fontId="11" fillId="3" borderId="0" xfId="64" applyFont="1" applyFill="1" applyAlignment="1">
      <alignment horizontal="left"/>
    </xf>
    <xf numFmtId="0" fontId="35" fillId="3" borderId="0" xfId="64" applyFont="1" applyFill="1" applyAlignment="1">
      <alignment horizontal="center"/>
    </xf>
    <xf numFmtId="0" fontId="36" fillId="3" borderId="0" xfId="64" applyFont="1" applyFill="1" applyAlignment="1">
      <alignment horizontal="center"/>
    </xf>
    <xf numFmtId="0" fontId="12" fillId="12" borderId="22" xfId="64" applyFont="1" applyFill="1" applyBorder="1" applyAlignment="1">
      <alignment horizontal="left" vertical="center"/>
    </xf>
    <xf numFmtId="0" fontId="12" fillId="12" borderId="35" xfId="64" applyFont="1" applyFill="1" applyBorder="1" applyAlignment="1">
      <alignment horizontal="left" vertical="center"/>
    </xf>
    <xf numFmtId="2" fontId="13" fillId="9" borderId="27" xfId="64" applyNumberFormat="1" applyFont="1" applyFill="1" applyBorder="1" applyAlignment="1">
      <alignment horizontal="right" vertical="center"/>
    </xf>
    <xf numFmtId="2" fontId="13" fillId="9" borderId="22" xfId="64" applyNumberFormat="1" applyFont="1" applyFill="1" applyBorder="1" applyAlignment="1">
      <alignment horizontal="right" vertical="center"/>
    </xf>
    <xf numFmtId="2" fontId="13" fillId="9" borderId="28" xfId="64" applyNumberFormat="1" applyFont="1" applyFill="1" applyBorder="1" applyAlignment="1">
      <alignment horizontal="right" vertical="center"/>
    </xf>
    <xf numFmtId="0" fontId="40" fillId="12" borderId="22" xfId="0" applyFont="1" applyFill="1" applyBorder="1" applyAlignment="1">
      <alignment vertical="center"/>
    </xf>
    <xf numFmtId="0" fontId="40" fillId="12" borderId="35" xfId="0" applyFont="1" applyFill="1" applyBorder="1" applyAlignment="1">
      <alignment vertical="center"/>
    </xf>
    <xf numFmtId="0" fontId="40" fillId="12" borderId="21" xfId="0" applyFont="1" applyFill="1" applyBorder="1" applyAlignment="1">
      <alignment vertical="center"/>
    </xf>
    <xf numFmtId="2" fontId="13" fillId="9" borderId="40" xfId="64" applyNumberFormat="1" applyFont="1" applyFill="1" applyBorder="1" applyAlignment="1">
      <alignment horizontal="right" vertical="center"/>
    </xf>
    <xf numFmtId="2" fontId="45" fillId="8" borderId="41" xfId="64" applyNumberFormat="1" applyFont="1" applyFill="1" applyBorder="1" applyAlignment="1">
      <alignment horizontal="right" vertical="center"/>
    </xf>
    <xf numFmtId="2" fontId="45" fillId="8" borderId="42" xfId="64" applyNumberFormat="1" applyFont="1" applyFill="1" applyBorder="1" applyAlignment="1">
      <alignment horizontal="right" vertical="center"/>
    </xf>
    <xf numFmtId="2" fontId="45" fillId="8" borderId="29" xfId="64" applyNumberFormat="1" applyFont="1" applyFill="1" applyBorder="1" applyAlignment="1">
      <alignment horizontal="right" vertical="center"/>
    </xf>
    <xf numFmtId="0" fontId="12" fillId="3" borderId="0" xfId="64" quotePrefix="1" applyFont="1" applyFill="1" applyAlignment="1">
      <alignment horizontal="center"/>
    </xf>
    <xf numFmtId="0" fontId="11" fillId="3" borderId="0" xfId="64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right" vertical="top"/>
    </xf>
    <xf numFmtId="0" fontId="27" fillId="10" borderId="9" xfId="0" applyFont="1" applyFill="1" applyBorder="1" applyAlignment="1">
      <alignment horizontal="right" vertical="top"/>
    </xf>
    <xf numFmtId="0" fontId="6" fillId="0" borderId="0" xfId="65" applyNumberFormat="1" applyFont="1" applyFill="1" applyBorder="1" applyAlignment="1">
      <alignment horizontal="center"/>
    </xf>
    <xf numFmtId="0" fontId="7" fillId="0" borderId="0" xfId="65" applyNumberFormat="1" applyFont="1" applyFill="1" applyBorder="1" applyAlignment="1"/>
    <xf numFmtId="0" fontId="20" fillId="0" borderId="0" xfId="114" applyNumberFormat="1" applyFont="1" applyBorder="1" applyAlignment="1">
      <alignment horizontal="center" vertical="center"/>
    </xf>
    <xf numFmtId="0" fontId="6" fillId="0" borderId="0" xfId="114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1" fillId="6" borderId="7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/>
    </xf>
    <xf numFmtId="0" fontId="7" fillId="0" borderId="0" xfId="65" applyNumberFormat="1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wrapText="1"/>
    </xf>
    <xf numFmtId="0" fontId="21" fillId="6" borderId="5" xfId="0" applyFont="1" applyFill="1" applyBorder="1" applyAlignment="1">
      <alignment horizontal="center" wrapText="1"/>
    </xf>
    <xf numFmtId="0" fontId="21" fillId="6" borderId="3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167" fontId="14" fillId="0" borderId="2" xfId="2" applyFont="1" applyBorder="1" applyAlignment="1">
      <alignment horizontal="center"/>
    </xf>
    <xf numFmtId="0" fontId="5" fillId="0" borderId="0" xfId="57" applyNumberFormat="1" applyFont="1" applyAlignment="1">
      <alignment horizontal="center" vertical="center"/>
    </xf>
    <xf numFmtId="0" fontId="6" fillId="0" borderId="0" xfId="57" applyNumberFormat="1" applyFont="1" applyAlignment="1">
      <alignment horizontal="center" vertical="center"/>
    </xf>
    <xf numFmtId="0" fontId="6" fillId="0" borderId="0" xfId="57" applyFont="1" applyBorder="1" applyAlignment="1">
      <alignment horizontal="left" wrapText="1"/>
    </xf>
    <xf numFmtId="0" fontId="6" fillId="0" borderId="0" xfId="57" applyFont="1" applyBorder="1" applyAlignment="1">
      <alignment horizontal="justify"/>
    </xf>
    <xf numFmtId="0" fontId="9" fillId="0" borderId="3" xfId="57" applyFont="1" applyBorder="1" applyAlignment="1">
      <alignment horizontal="center"/>
    </xf>
    <xf numFmtId="0" fontId="9" fillId="0" borderId="15" xfId="57" applyFont="1" applyBorder="1" applyAlignment="1">
      <alignment horizontal="center"/>
    </xf>
    <xf numFmtId="0" fontId="9" fillId="0" borderId="16" xfId="57" applyFont="1" applyBorder="1" applyAlignment="1">
      <alignment horizontal="center"/>
    </xf>
    <xf numFmtId="0" fontId="6" fillId="0" borderId="0" xfId="57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47">
    <cellStyle name="20% - Accent1" xfId="8"/>
    <cellStyle name="20% - Accent2" xfId="19"/>
    <cellStyle name="20% - Accent3" xfId="3"/>
    <cellStyle name="20% - Accent4" xfId="23"/>
    <cellStyle name="20% - Accent5" xfId="10"/>
    <cellStyle name="20% - Accent6" xfId="24"/>
    <cellStyle name="20% - Ênfase1 2" xfId="13"/>
    <cellStyle name="20% - Ênfase2 2" xfId="25"/>
    <cellStyle name="20% - Ênfase3 2" xfId="26"/>
    <cellStyle name="20% - Ênfase4 2" xfId="17"/>
    <cellStyle name="20% - Ênfase5 2" xfId="16"/>
    <cellStyle name="20% - Ênfase6 2" xfId="20"/>
    <cellStyle name="40% - Accent1" xfId="1"/>
    <cellStyle name="40% - Accent2" xfId="28"/>
    <cellStyle name="40% - Accent3" xfId="29"/>
    <cellStyle name="40% - Accent4" xfId="30"/>
    <cellStyle name="40% - Accent5" xfId="18"/>
    <cellStyle name="40% - Accent6" xfId="31"/>
    <cellStyle name="40% - Ênfase1 2" xfId="32"/>
    <cellStyle name="40% - Ênfase2 2" xfId="33"/>
    <cellStyle name="40% - Ênfase3 2" xfId="34"/>
    <cellStyle name="40% - Ênfase4 2" xfId="35"/>
    <cellStyle name="40% - Ênfase5 2" xfId="36"/>
    <cellStyle name="40% - Ênfase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6"/>
    <cellStyle name="60% - Ênfase1 2" xfId="14"/>
    <cellStyle name="60% - Ênfase2 2" xfId="47"/>
    <cellStyle name="60% - Ênfase3 2" xfId="48"/>
    <cellStyle name="60% - Ênfase4 2" xfId="50"/>
    <cellStyle name="60% - Ênfase5 2" xfId="51"/>
    <cellStyle name="60% - Ênfase6 2" xfId="52"/>
    <cellStyle name="Accent1" xfId="53"/>
    <cellStyle name="Accent2" xfId="54"/>
    <cellStyle name="Accent3" xfId="55"/>
    <cellStyle name="Accent4" xfId="56"/>
    <cellStyle name="Accent5" xfId="58"/>
    <cellStyle name="Accent6" xfId="59"/>
    <cellStyle name="Bad" xfId="60"/>
    <cellStyle name="Bom 2" xfId="61"/>
    <cellStyle name="Calculation" xfId="62"/>
    <cellStyle name="Cálculo 2" xfId="5"/>
    <cellStyle name="Célula de Verificação 2" xfId="9"/>
    <cellStyle name="Célula Vinculada 2" xfId="63"/>
    <cellStyle name="Check Cell" xfId="66"/>
    <cellStyle name="Ênfase1 2" xfId="67"/>
    <cellStyle name="Ênfase2 2" xfId="45"/>
    <cellStyle name="Ênfase3 2" xfId="68"/>
    <cellStyle name="Ênfase4 2" xfId="69"/>
    <cellStyle name="Ênfase5 2" xfId="70"/>
    <cellStyle name="Ênfase6 2" xfId="71"/>
    <cellStyle name="Entrada 2" xfId="72"/>
    <cellStyle name="Excel Built-in Normal" xfId="73"/>
    <cellStyle name="Explanatory Text" xfId="74"/>
    <cellStyle name="Good" xfId="75"/>
    <cellStyle name="Heading 1" xfId="77"/>
    <cellStyle name="Heading 2" xfId="78"/>
    <cellStyle name="Heading 3" xfId="79"/>
    <cellStyle name="Heading 4" xfId="80"/>
    <cellStyle name="Hiperlink 2" xfId="81"/>
    <cellStyle name="Hiperlink 2 2" xfId="82"/>
    <cellStyle name="Hiperlink 2 3" xfId="83"/>
    <cellStyle name="Incorreto 2" xfId="84"/>
    <cellStyle name="Input" xfId="37"/>
    <cellStyle name="Linked Cell" xfId="85"/>
    <cellStyle name="Moeda 2" xfId="86"/>
    <cellStyle name="Moeda 2 2" xfId="87"/>
    <cellStyle name="Moeda 2 2 2" xfId="89"/>
    <cellStyle name="Moeda 3" xfId="90"/>
    <cellStyle name="Moeda 3 2" xfId="91"/>
    <cellStyle name="Moeda 4" xfId="12"/>
    <cellStyle name="Moeda 4 2" xfId="93"/>
    <cellStyle name="Moeda 5" xfId="94"/>
    <cellStyle name="Moeda 5 2" xfId="95"/>
    <cellStyle name="Moeda 5 3" xfId="96"/>
    <cellStyle name="Moeda 6" xfId="97"/>
    <cellStyle name="Neutra 2" xfId="98"/>
    <cellStyle name="Neutral" xfId="99"/>
    <cellStyle name="Normal" xfId="0" builtinId="0"/>
    <cellStyle name="Normal 2" xfId="64"/>
    <cellStyle name="Normal 2 2" xfId="101"/>
    <cellStyle name="Normal 2 2 2" xfId="102"/>
    <cellStyle name="Normal 2 3" xfId="15"/>
    <cellStyle name="Normal 3" xfId="103"/>
    <cellStyle name="Normal 3 2" xfId="6"/>
    <cellStyle name="Normal 3 3" xfId="21"/>
    <cellStyle name="Normal 4" xfId="104"/>
    <cellStyle name="Normal 4 2" xfId="105"/>
    <cellStyle name="Normal 4 3" xfId="106"/>
    <cellStyle name="Normal 5" xfId="107"/>
    <cellStyle name="Normal 6" xfId="108"/>
    <cellStyle name="Normal 6 2" xfId="109"/>
    <cellStyle name="Normal 6 2 2" xfId="22"/>
    <cellStyle name="Normal 7" xfId="111"/>
    <cellStyle name="Normal 7 2" xfId="7"/>
    <cellStyle name="Normal 8" xfId="113"/>
    <cellStyle name="Normal 9" xfId="88"/>
    <cellStyle name="Normal_Estudo Sidrolândia" xfId="114"/>
    <cellStyle name="Normal_Estudo Sidrolândia_Planilha RES. SOL NASCENTE REGIÃO DA ESCOLA" xfId="65"/>
    <cellStyle name="Normal_Pavimentação Asfáltica" xfId="11"/>
    <cellStyle name="Normal_PLANILHA CBUQ CONVENIO SETEMBRO" xfId="57"/>
    <cellStyle name="Nota 2" xfId="112"/>
    <cellStyle name="Note" xfId="115"/>
    <cellStyle name="Output" xfId="116"/>
    <cellStyle name="Porcentagem" xfId="4" builtinId="5"/>
    <cellStyle name="Porcentagem 2" xfId="117"/>
    <cellStyle name="Porcentagem 2 2" xfId="76"/>
    <cellStyle name="Porcentagem 2 3" xfId="118"/>
    <cellStyle name="Porcentagem 3" xfId="27"/>
    <cellStyle name="Porcentagem 4" xfId="119"/>
    <cellStyle name="Porcentagem 5" xfId="120"/>
    <cellStyle name="Porcentagem 6" xfId="121"/>
    <cellStyle name="Porcentagem 6 2" xfId="122"/>
    <cellStyle name="Porcentagem 6 2 2" xfId="123"/>
    <cellStyle name="Porcentagem 7" xfId="38"/>
    <cellStyle name="Saída 2" xfId="124"/>
    <cellStyle name="Separador de milhares 2" xfId="125"/>
    <cellStyle name="Separador de milhares 2 2" xfId="100"/>
    <cellStyle name="Separador de milhares 2 3" xfId="126"/>
    <cellStyle name="Separador de milhares 2 4" xfId="127"/>
    <cellStyle name="Separador de milhares 3" xfId="128"/>
    <cellStyle name="Separador de milhares 4" xfId="130"/>
    <cellStyle name="Separador de milhares 5" xfId="49"/>
    <cellStyle name="Separador de milhares_Estudo Sidrolândia" xfId="110"/>
    <cellStyle name="Texto de Aviso 2" xfId="131"/>
    <cellStyle name="Texto Explicativo 2" xfId="132"/>
    <cellStyle name="Title" xfId="133"/>
    <cellStyle name="Título 1 2" xfId="134"/>
    <cellStyle name="Título 2 2" xfId="135"/>
    <cellStyle name="Título 3 2" xfId="129"/>
    <cellStyle name="Título 4 2" xfId="136"/>
    <cellStyle name="Título 5" xfId="137"/>
    <cellStyle name="Total 2" xfId="138"/>
    <cellStyle name="Vírgula" xfId="2" builtinId="3"/>
    <cellStyle name="Vírgula 2" xfId="139"/>
    <cellStyle name="Vírgula 2 2" xfId="140"/>
    <cellStyle name="Vírgula 3" xfId="141"/>
    <cellStyle name="Vírgula 4" xfId="142"/>
    <cellStyle name="Vírgula 4 2" xfId="143"/>
    <cellStyle name="Vírgula 4 2 2" xfId="145"/>
    <cellStyle name="Vírgula 5" xfId="146"/>
    <cellStyle name="Vírgula 6" xfId="144"/>
    <cellStyle name="Warning Text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1</xdr:col>
      <xdr:colOff>342900</xdr:colOff>
      <xdr:row>6</xdr:row>
      <xdr:rowOff>28575</xdr:rowOff>
    </xdr:to>
    <xdr:pic>
      <xdr:nvPicPr>
        <xdr:cNvPr id="3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300" y="123825"/>
          <a:ext cx="1028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1</xdr:col>
      <xdr:colOff>342900</xdr:colOff>
      <xdr:row>5</xdr:row>
      <xdr:rowOff>28575</xdr:rowOff>
    </xdr:to>
    <xdr:pic>
      <xdr:nvPicPr>
        <xdr:cNvPr id="2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300" y="123825"/>
          <a:ext cx="1028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</xdr:col>
      <xdr:colOff>495300</xdr:colOff>
      <xdr:row>5</xdr:row>
      <xdr:rowOff>85725</xdr:rowOff>
    </xdr:to>
    <xdr:pic>
      <xdr:nvPicPr>
        <xdr:cNvPr id="2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85725"/>
          <a:ext cx="1028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0</xdr:col>
      <xdr:colOff>1114425</xdr:colOff>
      <xdr:row>6</xdr:row>
      <xdr:rowOff>38100</xdr:rowOff>
    </xdr:to>
    <xdr:pic>
      <xdr:nvPicPr>
        <xdr:cNvPr id="2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5725" y="85725"/>
          <a:ext cx="1028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0</xdr:row>
      <xdr:rowOff>180975</xdr:rowOff>
    </xdr:from>
    <xdr:to>
      <xdr:col>9</xdr:col>
      <xdr:colOff>247650</xdr:colOff>
      <xdr:row>6</xdr:row>
      <xdr:rowOff>0</xdr:rowOff>
    </xdr:to>
    <xdr:pic>
      <xdr:nvPicPr>
        <xdr:cNvPr id="2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887075" y="180975"/>
          <a:ext cx="1028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114301</xdr:rowOff>
    </xdr:from>
    <xdr:to>
      <xdr:col>0</xdr:col>
      <xdr:colOff>1038225</xdr:colOff>
      <xdr:row>5</xdr:row>
      <xdr:rowOff>23373</xdr:rowOff>
    </xdr:to>
    <xdr:pic>
      <xdr:nvPicPr>
        <xdr:cNvPr id="2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114301"/>
          <a:ext cx="962025" cy="899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URIAS/2019-004-DRENAGEM%20ELDORADO/DRENAGEM%20ELDORADO/Planilhas/MO27476007%20P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9\gerencia%20de%20obras\Documentos%20Renata\documentos%20aquino\VIVIANE%20TRABALHO\PLANILHA%20OR&#199;AMENT&#193;RIA%20BALNE&#193;RIO%20RE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refersTo="='PO'!$X1" sheetId="2"/>
    </defined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RESUMO"/>
      <sheetName val="CRONOGRA OBRAS"/>
      <sheetName val="CRONOGRAMA C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topLeftCell="A4" zoomScaleNormal="100" workbookViewId="0">
      <selection activeCell="F34" sqref="F34"/>
    </sheetView>
  </sheetViews>
  <sheetFormatPr defaultColWidth="9.140625" defaultRowHeight="12.75"/>
  <cols>
    <col min="1" max="1" width="12" style="158" customWidth="1"/>
    <col min="2" max="2" width="14.42578125" style="334" customWidth="1"/>
    <col min="3" max="3" width="57.85546875" style="160" customWidth="1"/>
    <col min="4" max="4" width="7.140625" style="160" customWidth="1"/>
    <col min="5" max="5" width="8.140625" style="335" customWidth="1"/>
    <col min="6" max="6" width="12.7109375" style="162" customWidth="1"/>
    <col min="7" max="8" width="10.140625" style="163" customWidth="1"/>
    <col min="9" max="10" width="14.7109375" style="164" customWidth="1"/>
    <col min="11" max="11" width="11.28515625" style="165" customWidth="1"/>
    <col min="12" max="12" width="11.42578125" style="164" customWidth="1"/>
    <col min="13" max="13" width="11.42578125" style="157" customWidth="1"/>
    <col min="14" max="14" width="11.42578125" style="166" customWidth="1"/>
    <col min="15" max="256" width="11.42578125" style="161" customWidth="1"/>
    <col min="257" max="16384" width="9.140625" style="161"/>
  </cols>
  <sheetData>
    <row r="1" spans="1:16">
      <c r="C1" s="336"/>
      <c r="D1" s="336"/>
      <c r="E1" s="336"/>
      <c r="F1" s="337"/>
      <c r="G1" s="162"/>
      <c r="H1" s="162"/>
      <c r="I1" s="241"/>
      <c r="J1" s="241"/>
      <c r="K1" s="240"/>
      <c r="L1" s="241"/>
      <c r="M1" s="242"/>
      <c r="N1" s="243"/>
      <c r="O1" s="244"/>
      <c r="P1" s="244"/>
    </row>
    <row r="2" spans="1:16" ht="15" customHeight="1">
      <c r="A2" s="466" t="s">
        <v>0</v>
      </c>
      <c r="B2" s="466"/>
      <c r="C2" s="466"/>
      <c r="D2" s="466"/>
      <c r="E2" s="466"/>
      <c r="F2" s="466"/>
      <c r="G2" s="466"/>
      <c r="H2" s="466"/>
      <c r="I2" s="466"/>
      <c r="J2" s="336"/>
      <c r="K2" s="240"/>
      <c r="L2" s="241"/>
      <c r="M2" s="242"/>
      <c r="N2" s="243"/>
      <c r="O2" s="244"/>
      <c r="P2" s="244"/>
    </row>
    <row r="3" spans="1:16" ht="15" customHeight="1">
      <c r="A3" s="466" t="s">
        <v>1</v>
      </c>
      <c r="B3" s="466"/>
      <c r="C3" s="466"/>
      <c r="D3" s="466"/>
      <c r="E3" s="466"/>
      <c r="F3" s="466"/>
      <c r="G3" s="466"/>
      <c r="H3" s="466"/>
      <c r="I3" s="466"/>
      <c r="J3" s="336"/>
      <c r="K3" s="240"/>
      <c r="L3" s="241"/>
      <c r="M3" s="242"/>
      <c r="N3" s="243"/>
      <c r="O3" s="244"/>
      <c r="P3" s="244"/>
    </row>
    <row r="4" spans="1:16" ht="15" customHeight="1">
      <c r="A4" s="466" t="s">
        <v>2</v>
      </c>
      <c r="B4" s="466"/>
      <c r="C4" s="466"/>
      <c r="D4" s="466"/>
      <c r="E4" s="466"/>
      <c r="F4" s="466"/>
      <c r="G4" s="466"/>
      <c r="H4" s="466"/>
      <c r="I4" s="466"/>
      <c r="J4" s="336"/>
      <c r="K4" s="240"/>
      <c r="L4" s="241"/>
      <c r="M4" s="242"/>
      <c r="N4" s="243"/>
      <c r="O4" s="244"/>
      <c r="P4" s="244"/>
    </row>
    <row r="5" spans="1:16" s="152" customFormat="1">
      <c r="A5" s="309" t="s">
        <v>3</v>
      </c>
      <c r="B5" s="338"/>
      <c r="C5" s="467"/>
      <c r="D5" s="467"/>
      <c r="E5" s="467"/>
      <c r="F5" s="467"/>
      <c r="G5" s="467"/>
      <c r="H5" s="339"/>
      <c r="I5" s="246"/>
      <c r="J5" s="246"/>
      <c r="K5" s="245"/>
      <c r="L5" s="246"/>
      <c r="M5" s="247"/>
      <c r="N5" s="248"/>
    </row>
    <row r="6" spans="1:16" s="152" customFormat="1">
      <c r="A6" s="309"/>
      <c r="B6" s="338"/>
      <c r="C6" s="339"/>
      <c r="D6" s="339"/>
      <c r="E6" s="339"/>
      <c r="F6" s="339"/>
      <c r="G6" s="339"/>
      <c r="H6" s="339"/>
      <c r="I6" s="246"/>
      <c r="J6" s="246"/>
      <c r="K6" s="245"/>
      <c r="L6" s="246"/>
      <c r="M6" s="247"/>
      <c r="N6" s="248"/>
    </row>
    <row r="7" spans="1:16" s="152" customFormat="1">
      <c r="A7" s="309"/>
      <c r="B7" s="338"/>
      <c r="C7" s="339"/>
      <c r="D7" s="339"/>
      <c r="E7" s="339"/>
      <c r="F7" s="339"/>
      <c r="G7" s="339"/>
      <c r="H7" s="339"/>
      <c r="I7" s="246"/>
      <c r="J7" s="246"/>
      <c r="K7" s="245"/>
      <c r="L7" s="246"/>
      <c r="M7" s="247"/>
      <c r="N7" s="248"/>
    </row>
    <row r="8" spans="1:16" s="152" customFormat="1">
      <c r="A8" s="468" t="s">
        <v>4</v>
      </c>
      <c r="B8" s="468"/>
      <c r="C8" s="468"/>
      <c r="D8" s="468"/>
      <c r="E8" s="468"/>
      <c r="F8" s="468"/>
      <c r="G8" s="468"/>
      <c r="H8" s="468"/>
      <c r="I8" s="468"/>
      <c r="J8" s="340"/>
      <c r="K8" s="245"/>
      <c r="L8" s="246"/>
      <c r="M8" s="247"/>
      <c r="N8" s="248"/>
    </row>
    <row r="9" spans="1:16" s="152" customFormat="1" ht="32.25" customHeight="1">
      <c r="A9" s="469" t="s">
        <v>5</v>
      </c>
      <c r="B9" s="469"/>
      <c r="C9" s="469"/>
      <c r="D9" s="469"/>
      <c r="E9" s="469"/>
      <c r="F9" s="469"/>
      <c r="G9" s="469"/>
      <c r="H9" s="469"/>
      <c r="I9" s="469"/>
      <c r="J9" s="341"/>
      <c r="K9" s="245"/>
      <c r="L9" s="246"/>
      <c r="M9" s="247"/>
      <c r="N9" s="248"/>
    </row>
    <row r="10" spans="1:16" s="152" customFormat="1" ht="20.25" customHeight="1">
      <c r="A10" s="468" t="s">
        <v>6</v>
      </c>
      <c r="B10" s="468"/>
      <c r="C10" s="468"/>
      <c r="D10" s="339"/>
      <c r="E10" s="339"/>
      <c r="F10" s="342"/>
      <c r="G10" s="343"/>
      <c r="H10" s="343"/>
      <c r="I10" s="246"/>
      <c r="J10" s="246"/>
      <c r="K10" s="245"/>
      <c r="L10" s="246"/>
      <c r="M10" s="247"/>
      <c r="N10" s="248"/>
    </row>
    <row r="11" spans="1:16" s="152" customFormat="1" ht="18" customHeight="1">
      <c r="A11" s="468" t="s">
        <v>7</v>
      </c>
      <c r="B11" s="468"/>
      <c r="C11" s="468"/>
      <c r="D11" s="339"/>
      <c r="E11" s="339"/>
      <c r="F11" s="342"/>
      <c r="G11" s="343"/>
      <c r="H11" s="343"/>
      <c r="I11" s="246"/>
      <c r="J11" s="246"/>
      <c r="K11" s="245"/>
      <c r="L11" s="246"/>
      <c r="M11" s="247"/>
      <c r="N11" s="248"/>
    </row>
    <row r="12" spans="1:16" s="152" customFormat="1" ht="18" customHeight="1">
      <c r="A12" s="468" t="s">
        <v>8</v>
      </c>
      <c r="B12" s="468"/>
      <c r="C12" s="339"/>
      <c r="D12" s="339"/>
      <c r="E12" s="339"/>
      <c r="F12" s="342"/>
      <c r="G12" s="343"/>
      <c r="H12" s="343"/>
      <c r="I12" s="246"/>
      <c r="J12" s="246"/>
      <c r="K12" s="245"/>
      <c r="L12" s="246"/>
      <c r="M12" s="247"/>
      <c r="N12" s="248"/>
    </row>
    <row r="13" spans="1:16" s="152" customFormat="1" ht="15" customHeight="1">
      <c r="A13" s="468" t="s">
        <v>9</v>
      </c>
      <c r="B13" s="468"/>
      <c r="C13" s="468"/>
      <c r="D13" s="339"/>
      <c r="E13" s="339"/>
      <c r="F13" s="342"/>
      <c r="G13" s="343"/>
      <c r="H13" s="343"/>
      <c r="I13" s="246"/>
      <c r="J13" s="246"/>
      <c r="K13" s="245"/>
      <c r="L13" s="246"/>
      <c r="M13" s="247"/>
      <c r="N13" s="248"/>
    </row>
    <row r="14" spans="1:16" s="152" customFormat="1" ht="21" customHeight="1">
      <c r="A14" s="468" t="s">
        <v>10</v>
      </c>
      <c r="B14" s="468"/>
      <c r="C14" s="468"/>
      <c r="D14" s="339"/>
      <c r="E14" s="344"/>
      <c r="F14" s="344"/>
      <c r="G14" s="344"/>
      <c r="H14" s="345" t="s">
        <v>11</v>
      </c>
      <c r="I14" s="424">
        <v>0.28170000000000001</v>
      </c>
      <c r="J14" s="424"/>
      <c r="K14" s="245"/>
      <c r="L14" s="246"/>
      <c r="M14" s="247"/>
      <c r="N14" s="248"/>
    </row>
    <row r="15" spans="1:16" s="152" customFormat="1" ht="15" customHeight="1">
      <c r="A15" s="344" t="s">
        <v>12</v>
      </c>
      <c r="B15" s="344"/>
      <c r="C15" s="344"/>
      <c r="D15" s="344"/>
      <c r="E15" s="336"/>
      <c r="F15" s="342"/>
      <c r="G15" s="342"/>
      <c r="H15" s="346" t="s">
        <v>13</v>
      </c>
      <c r="I15" s="425">
        <f>I81/F35</f>
        <v>145.977451796053</v>
      </c>
      <c r="J15" s="425"/>
      <c r="K15" s="245"/>
      <c r="L15" s="246"/>
      <c r="M15" s="247"/>
      <c r="N15" s="248"/>
    </row>
    <row r="16" spans="1:16" s="152" customFormat="1" ht="17.100000000000001" customHeight="1">
      <c r="A16" s="470" t="s">
        <v>14</v>
      </c>
      <c r="B16" s="471"/>
      <c r="C16" s="471"/>
      <c r="D16" s="471"/>
      <c r="E16" s="471"/>
      <c r="F16" s="471"/>
      <c r="G16" s="471"/>
      <c r="H16" s="471"/>
      <c r="I16" s="471"/>
      <c r="J16" s="424"/>
      <c r="K16" s="249"/>
      <c r="L16" s="246"/>
      <c r="M16" s="247"/>
      <c r="N16" s="248"/>
    </row>
    <row r="17" spans="1:15" s="152" customFormat="1" ht="6" customHeight="1">
      <c r="A17" s="309"/>
      <c r="B17" s="338"/>
      <c r="E17" s="347"/>
      <c r="F17" s="311"/>
      <c r="G17" s="348"/>
      <c r="H17" s="348"/>
      <c r="I17" s="426"/>
      <c r="J17" s="426"/>
      <c r="K17" s="251"/>
      <c r="L17" s="252"/>
      <c r="M17" s="253"/>
      <c r="N17" s="248"/>
    </row>
    <row r="18" spans="1:15" s="152" customFormat="1" ht="36">
      <c r="A18" s="349" t="s">
        <v>15</v>
      </c>
      <c r="B18" s="350" t="s">
        <v>16</v>
      </c>
      <c r="C18" s="349" t="s">
        <v>17</v>
      </c>
      <c r="D18" s="351" t="s">
        <v>18</v>
      </c>
      <c r="E18" s="351" t="s">
        <v>19</v>
      </c>
      <c r="F18" s="352" t="s">
        <v>20</v>
      </c>
      <c r="G18" s="353" t="s">
        <v>21</v>
      </c>
      <c r="H18" s="353" t="s">
        <v>22</v>
      </c>
      <c r="I18" s="427" t="s">
        <v>23</v>
      </c>
      <c r="J18" s="427" t="s">
        <v>23</v>
      </c>
      <c r="K18" s="255"/>
      <c r="L18" s="253"/>
      <c r="M18" s="256"/>
      <c r="N18" s="248"/>
    </row>
    <row r="19" spans="1:15" s="152" customFormat="1" ht="7.5" customHeight="1">
      <c r="A19" s="354"/>
      <c r="B19" s="355"/>
      <c r="C19" s="355"/>
      <c r="D19" s="355"/>
      <c r="E19" s="356"/>
      <c r="F19" s="354"/>
      <c r="G19" s="355"/>
      <c r="H19" s="355"/>
      <c r="I19" s="428"/>
      <c r="J19" s="428"/>
      <c r="K19" s="258"/>
      <c r="L19" s="246"/>
      <c r="M19" s="247"/>
      <c r="N19" s="248"/>
    </row>
    <row r="20" spans="1:15" s="152" customFormat="1" ht="18" customHeight="1">
      <c r="A20" s="357">
        <v>1</v>
      </c>
      <c r="B20" s="358"/>
      <c r="C20" s="472" t="s">
        <v>24</v>
      </c>
      <c r="D20" s="472"/>
      <c r="E20" s="472"/>
      <c r="F20" s="472"/>
      <c r="G20" s="472"/>
      <c r="H20" s="472"/>
      <c r="I20" s="473"/>
      <c r="J20" s="358"/>
      <c r="K20" s="260"/>
      <c r="L20" s="261">
        <v>1.2817000000000001</v>
      </c>
      <c r="M20" s="247"/>
      <c r="N20" s="248"/>
    </row>
    <row r="21" spans="1:15" s="152" customFormat="1" ht="25.5">
      <c r="A21" s="359" t="s">
        <v>25</v>
      </c>
      <c r="B21" s="360">
        <v>4813</v>
      </c>
      <c r="C21" s="361" t="s">
        <v>26</v>
      </c>
      <c r="D21" s="362"/>
      <c r="E21" s="363" t="s">
        <v>27</v>
      </c>
      <c r="F21" s="364">
        <v>16</v>
      </c>
      <c r="G21" s="364" t="str">
        <f>K21</f>
        <v>240,00</v>
      </c>
      <c r="H21" s="365">
        <f>L21</f>
        <v>307.60000000000002</v>
      </c>
      <c r="I21" s="429">
        <f>TRUNC((F21*H21),2)</f>
        <v>4921.6000000000004</v>
      </c>
      <c r="J21" s="430">
        <f>I21/I81</f>
        <v>2.4888950203236699E-3</v>
      </c>
      <c r="K21" s="264" t="s">
        <v>28</v>
      </c>
      <c r="L21" s="265">
        <f>TRUNC(K21*$L$20,2)</f>
        <v>307.60000000000002</v>
      </c>
      <c r="M21" s="247"/>
      <c r="N21" s="248"/>
    </row>
    <row r="22" spans="1:15" s="153" customFormat="1" ht="42" customHeight="1">
      <c r="A22" s="366" t="s">
        <v>29</v>
      </c>
      <c r="B22" s="367">
        <v>93208</v>
      </c>
      <c r="C22" s="368" t="s">
        <v>30</v>
      </c>
      <c r="D22" s="369"/>
      <c r="E22" s="370" t="s">
        <v>27</v>
      </c>
      <c r="F22" s="371">
        <v>9</v>
      </c>
      <c r="G22" s="371">
        <f>K22</f>
        <v>512.39</v>
      </c>
      <c r="H22" s="372">
        <f>L22</f>
        <v>656.73</v>
      </c>
      <c r="I22" s="431">
        <f>TRUNC((F22*H22),2)</f>
        <v>5910.57</v>
      </c>
      <c r="J22" s="432">
        <f>I22/I81</f>
        <v>2.9890255689764399E-3</v>
      </c>
      <c r="K22" s="268">
        <v>512.39</v>
      </c>
      <c r="L22" s="265">
        <f t="shared" ref="L22" si="0">TRUNC(K22*$L$20,2)</f>
        <v>656.73</v>
      </c>
      <c r="M22" s="269"/>
      <c r="N22" s="270"/>
    </row>
    <row r="23" spans="1:15" s="152" customFormat="1" ht="15.75" customHeight="1">
      <c r="A23" s="474" t="s">
        <v>31</v>
      </c>
      <c r="B23" s="475"/>
      <c r="C23" s="475"/>
      <c r="D23" s="475"/>
      <c r="E23" s="475"/>
      <c r="F23" s="475"/>
      <c r="G23" s="476"/>
      <c r="H23" s="374"/>
      <c r="I23" s="433">
        <f>SUM(I21:I22)</f>
        <v>10832.17</v>
      </c>
      <c r="J23" s="434">
        <f>I23/I81</f>
        <v>5.4779205893001103E-3</v>
      </c>
      <c r="K23" s="258"/>
      <c r="L23" s="246"/>
      <c r="M23" s="247"/>
      <c r="N23" s="248"/>
    </row>
    <row r="24" spans="1:15" s="152" customFormat="1" ht="8.25" customHeight="1">
      <c r="A24" s="354"/>
      <c r="B24" s="355"/>
      <c r="C24" s="355"/>
      <c r="D24" s="355"/>
      <c r="E24" s="356"/>
      <c r="F24" s="354"/>
      <c r="G24" s="355"/>
      <c r="H24" s="355"/>
      <c r="I24" s="428"/>
      <c r="J24" s="435"/>
      <c r="K24" s="258"/>
      <c r="L24" s="246"/>
      <c r="M24" s="247"/>
      <c r="N24" s="248"/>
    </row>
    <row r="25" spans="1:15" s="152" customFormat="1" ht="15">
      <c r="A25" s="357">
        <v>2</v>
      </c>
      <c r="B25" s="375"/>
      <c r="C25" s="472" t="s">
        <v>32</v>
      </c>
      <c r="D25" s="477"/>
      <c r="E25" s="477"/>
      <c r="F25" s="477"/>
      <c r="G25" s="477"/>
      <c r="H25" s="477"/>
      <c r="I25" s="478"/>
      <c r="J25" s="375"/>
      <c r="K25" s="260"/>
      <c r="L25" s="275"/>
      <c r="M25" s="247"/>
      <c r="N25" s="248"/>
    </row>
    <row r="26" spans="1:15" s="154" customFormat="1" ht="51">
      <c r="A26" s="376" t="s">
        <v>33</v>
      </c>
      <c r="B26" s="377" t="s">
        <v>34</v>
      </c>
      <c r="C26" s="378" t="s">
        <v>35</v>
      </c>
      <c r="D26" s="379"/>
      <c r="E26" s="380" t="s">
        <v>36</v>
      </c>
      <c r="F26" s="381">
        <v>7958.32</v>
      </c>
      <c r="G26" s="364" t="str">
        <f>K26</f>
        <v>1,65</v>
      </c>
      <c r="H26" s="365">
        <f>L26</f>
        <v>2.11</v>
      </c>
      <c r="I26" s="429">
        <f>TRUNC((F26*H26),2)</f>
        <v>16792.05</v>
      </c>
      <c r="J26" s="430">
        <f>I26/I81</f>
        <v>8.4918826450800598E-3</v>
      </c>
      <c r="K26" s="276" t="s">
        <v>37</v>
      </c>
      <c r="L26" s="277">
        <f t="shared" ref="L26:L49" si="1">TRUNC(K26*$L$20,2)</f>
        <v>2.11</v>
      </c>
      <c r="M26" s="278"/>
      <c r="N26" s="278"/>
    </row>
    <row r="27" spans="1:15" s="153" customFormat="1" ht="38.25">
      <c r="A27" s="376" t="s">
        <v>38</v>
      </c>
      <c r="B27" s="377" t="s">
        <v>39</v>
      </c>
      <c r="C27" s="378" t="s">
        <v>40</v>
      </c>
      <c r="D27" s="382"/>
      <c r="E27" s="380" t="s">
        <v>36</v>
      </c>
      <c r="F27" s="381">
        <v>8127.65</v>
      </c>
      <c r="G27" s="364">
        <f t="shared" ref="G27:G28" si="2">K27</f>
        <v>1.47</v>
      </c>
      <c r="H27" s="365">
        <f t="shared" ref="H27:H28" si="3">L27</f>
        <v>1.88</v>
      </c>
      <c r="I27" s="436">
        <f>TRUNC((F27*H27),2)</f>
        <v>15279.98</v>
      </c>
      <c r="J27" s="430">
        <f>I27/I81</f>
        <v>7.72721597298545E-3</v>
      </c>
      <c r="K27" s="268">
        <v>1.47</v>
      </c>
      <c r="L27" s="265">
        <f t="shared" si="1"/>
        <v>1.88</v>
      </c>
      <c r="M27" s="269"/>
      <c r="N27" s="270"/>
    </row>
    <row r="28" spans="1:15" s="153" customFormat="1" ht="38.25">
      <c r="A28" s="383" t="s">
        <v>41</v>
      </c>
      <c r="B28" s="367">
        <v>97914</v>
      </c>
      <c r="C28" s="368" t="s">
        <v>42</v>
      </c>
      <c r="D28" s="384" t="s">
        <v>43</v>
      </c>
      <c r="E28" s="370" t="s">
        <v>44</v>
      </c>
      <c r="F28" s="371">
        <v>27769.47</v>
      </c>
      <c r="G28" s="385">
        <f t="shared" si="2"/>
        <v>1.6</v>
      </c>
      <c r="H28" s="386">
        <f t="shared" si="3"/>
        <v>2.0499999999999998</v>
      </c>
      <c r="I28" s="431">
        <f>TRUNC((F28*H28),2)</f>
        <v>56927.41</v>
      </c>
      <c r="J28" s="430">
        <f>I28/I81</f>
        <v>2.8788675891767701E-2</v>
      </c>
      <c r="K28" s="268">
        <v>1.6</v>
      </c>
      <c r="L28" s="265">
        <f t="shared" si="1"/>
        <v>2.0499999999999998</v>
      </c>
      <c r="M28" s="269"/>
      <c r="N28" s="270"/>
    </row>
    <row r="29" spans="1:15" s="152" customFormat="1" ht="15.75" customHeight="1">
      <c r="A29" s="474" t="s">
        <v>45</v>
      </c>
      <c r="B29" s="475"/>
      <c r="C29" s="475"/>
      <c r="D29" s="475"/>
      <c r="E29" s="475"/>
      <c r="F29" s="475"/>
      <c r="G29" s="476"/>
      <c r="H29" s="374"/>
      <c r="I29" s="433">
        <f>I26+I27+I28</f>
        <v>88999.44</v>
      </c>
      <c r="J29" s="434">
        <f>I29/I81</f>
        <v>4.5007774509833197E-2</v>
      </c>
      <c r="K29" s="258"/>
      <c r="L29" s="246"/>
      <c r="M29" s="247"/>
      <c r="N29" s="248"/>
    </row>
    <row r="30" spans="1:15" s="152" customFormat="1" ht="15" customHeight="1">
      <c r="A30" s="354"/>
      <c r="B30" s="355"/>
      <c r="C30" s="355"/>
      <c r="D30" s="355"/>
      <c r="E30" s="356"/>
      <c r="F30" s="354"/>
      <c r="G30" s="355"/>
      <c r="H30" s="355"/>
      <c r="I30" s="428"/>
      <c r="J30" s="435"/>
      <c r="K30" s="258"/>
      <c r="L30" s="246"/>
      <c r="M30" s="247"/>
      <c r="N30" s="248"/>
      <c r="O30" s="437"/>
    </row>
    <row r="31" spans="1:15" s="152" customFormat="1" ht="15.75" customHeight="1">
      <c r="A31" s="357">
        <v>3</v>
      </c>
      <c r="B31" s="375"/>
      <c r="C31" s="472" t="s">
        <v>46</v>
      </c>
      <c r="D31" s="472"/>
      <c r="E31" s="472"/>
      <c r="F31" s="472"/>
      <c r="G31" s="472"/>
      <c r="H31" s="472"/>
      <c r="I31" s="473"/>
      <c r="J31" s="375"/>
      <c r="K31" s="270"/>
      <c r="L31" s="246"/>
      <c r="M31" s="247"/>
      <c r="N31" s="248"/>
    </row>
    <row r="32" spans="1:15" s="153" customFormat="1" ht="38.25">
      <c r="A32" s="376" t="s">
        <v>47</v>
      </c>
      <c r="B32" s="387">
        <v>41721</v>
      </c>
      <c r="C32" s="388" t="s">
        <v>48</v>
      </c>
      <c r="D32" s="361"/>
      <c r="E32" s="363" t="s">
        <v>36</v>
      </c>
      <c r="F32" s="364">
        <v>2878.55</v>
      </c>
      <c r="G32" s="389">
        <f t="shared" ref="G32:G39" si="4">K32</f>
        <v>3.03</v>
      </c>
      <c r="H32" s="390">
        <f t="shared" ref="H32:H39" si="5">L32</f>
        <v>3.88</v>
      </c>
      <c r="I32" s="438">
        <f t="shared" ref="I32:I39" si="6">TRUNC((F32*H32),2)</f>
        <v>11168.77</v>
      </c>
      <c r="J32" s="439">
        <f>I32/I81</f>
        <v>5.6481420749634999E-3</v>
      </c>
      <c r="K32" s="268">
        <v>3.03</v>
      </c>
      <c r="L32" s="265">
        <f t="shared" si="1"/>
        <v>3.88</v>
      </c>
      <c r="M32" s="269"/>
      <c r="N32" s="270"/>
    </row>
    <row r="33" spans="1:14" s="153" customFormat="1" ht="38.25">
      <c r="A33" s="376" t="s">
        <v>49</v>
      </c>
      <c r="B33" s="377">
        <v>96396</v>
      </c>
      <c r="C33" s="378" t="s">
        <v>50</v>
      </c>
      <c r="D33" s="391"/>
      <c r="E33" s="380" t="s">
        <v>36</v>
      </c>
      <c r="F33" s="381">
        <v>2031.91</v>
      </c>
      <c r="G33" s="392">
        <f t="shared" si="4"/>
        <v>97.23</v>
      </c>
      <c r="H33" s="393">
        <f t="shared" si="5"/>
        <v>124.61</v>
      </c>
      <c r="I33" s="440">
        <f t="shared" si="6"/>
        <v>253196.3</v>
      </c>
      <c r="J33" s="441">
        <f>I33/I81</f>
        <v>0.12804352451121101</v>
      </c>
      <c r="K33" s="268">
        <v>97.23</v>
      </c>
      <c r="L33" s="265">
        <f t="shared" si="1"/>
        <v>124.61</v>
      </c>
      <c r="M33" s="269"/>
      <c r="N33" s="270"/>
    </row>
    <row r="34" spans="1:14" s="153" customFormat="1" ht="38.25">
      <c r="A34" s="376" t="s">
        <v>51</v>
      </c>
      <c r="B34" s="377">
        <v>97915</v>
      </c>
      <c r="C34" s="378" t="s">
        <v>42</v>
      </c>
      <c r="D34" s="384" t="s">
        <v>52</v>
      </c>
      <c r="E34" s="380" t="s">
        <v>44</v>
      </c>
      <c r="F34" s="381">
        <v>91436.06</v>
      </c>
      <c r="G34" s="392">
        <f t="shared" si="4"/>
        <v>1.1299999999999999</v>
      </c>
      <c r="H34" s="393">
        <f t="shared" si="5"/>
        <v>1.44</v>
      </c>
      <c r="I34" s="440">
        <f t="shared" si="6"/>
        <v>131667.92000000001</v>
      </c>
      <c r="J34" s="441">
        <f>I34/I81</f>
        <v>6.6585588106383098E-2</v>
      </c>
      <c r="K34" s="268">
        <v>1.1299999999999999</v>
      </c>
      <c r="L34" s="265">
        <f t="shared" si="1"/>
        <v>1.44</v>
      </c>
      <c r="M34" s="269"/>
      <c r="N34" s="270"/>
    </row>
    <row r="35" spans="1:14" s="153" customFormat="1" ht="25.5">
      <c r="A35" s="376" t="s">
        <v>53</v>
      </c>
      <c r="B35" s="377" t="s">
        <v>54</v>
      </c>
      <c r="C35" s="378" t="s">
        <v>55</v>
      </c>
      <c r="D35" s="391"/>
      <c r="E35" s="380" t="s">
        <v>56</v>
      </c>
      <c r="F35" s="381">
        <v>13546.09</v>
      </c>
      <c r="G35" s="392">
        <f t="shared" si="4"/>
        <v>6.7</v>
      </c>
      <c r="H35" s="393">
        <f t="shared" si="5"/>
        <v>8.58</v>
      </c>
      <c r="I35" s="440">
        <f t="shared" si="6"/>
        <v>116225.45</v>
      </c>
      <c r="J35" s="441">
        <f>I35/I81</f>
        <v>5.8776199557029701E-2</v>
      </c>
      <c r="K35" s="268">
        <v>6.7</v>
      </c>
      <c r="L35" s="265">
        <f t="shared" si="1"/>
        <v>8.58</v>
      </c>
      <c r="M35" s="269"/>
      <c r="N35" s="270"/>
    </row>
    <row r="36" spans="1:14" s="153" customFormat="1" ht="25.5">
      <c r="A36" s="376" t="s">
        <v>57</v>
      </c>
      <c r="B36" s="377" t="s">
        <v>58</v>
      </c>
      <c r="C36" s="378" t="s">
        <v>59</v>
      </c>
      <c r="D36" s="391"/>
      <c r="E36" s="380" t="s">
        <v>56</v>
      </c>
      <c r="F36" s="381">
        <v>13546.09</v>
      </c>
      <c r="G36" s="392">
        <f t="shared" si="4"/>
        <v>1.68</v>
      </c>
      <c r="H36" s="393">
        <f t="shared" si="5"/>
        <v>2.15</v>
      </c>
      <c r="I36" s="440">
        <f t="shared" si="6"/>
        <v>29124.09</v>
      </c>
      <c r="J36" s="441">
        <f>I36/I81</f>
        <v>1.4728300262609399E-2</v>
      </c>
      <c r="K36" s="268">
        <v>1.68</v>
      </c>
      <c r="L36" s="265">
        <f t="shared" si="1"/>
        <v>2.15</v>
      </c>
      <c r="M36" s="269"/>
      <c r="N36" s="270"/>
    </row>
    <row r="37" spans="1:14" s="153" customFormat="1" ht="51">
      <c r="A37" s="376" t="s">
        <v>60</v>
      </c>
      <c r="B37" s="377" t="s">
        <v>61</v>
      </c>
      <c r="C37" s="378" t="s">
        <v>62</v>
      </c>
      <c r="D37" s="391"/>
      <c r="E37" s="380" t="s">
        <v>36</v>
      </c>
      <c r="F37" s="381">
        <v>406.38</v>
      </c>
      <c r="G37" s="392">
        <f t="shared" si="4"/>
        <v>1196.6300000000001</v>
      </c>
      <c r="H37" s="393">
        <f t="shared" si="5"/>
        <v>1533.72</v>
      </c>
      <c r="I37" s="440">
        <f t="shared" si="6"/>
        <v>623273.13</v>
      </c>
      <c r="J37" s="441">
        <f>I37/I81</f>
        <v>0.31519452811251297</v>
      </c>
      <c r="K37" s="268">
        <v>1196.6300000000001</v>
      </c>
      <c r="L37" s="265">
        <f t="shared" si="1"/>
        <v>1533.72</v>
      </c>
      <c r="M37" s="269"/>
      <c r="N37" s="270"/>
    </row>
    <row r="38" spans="1:14" s="153" customFormat="1" ht="40.5" customHeight="1">
      <c r="A38" s="376" t="s">
        <v>63</v>
      </c>
      <c r="B38" s="377" t="s">
        <v>64</v>
      </c>
      <c r="C38" s="378" t="s">
        <v>65</v>
      </c>
      <c r="D38" s="384" t="s">
        <v>66</v>
      </c>
      <c r="E38" s="380" t="s">
        <v>67</v>
      </c>
      <c r="F38" s="381">
        <v>6230.36</v>
      </c>
      <c r="G38" s="392">
        <f t="shared" si="4"/>
        <v>0.41</v>
      </c>
      <c r="H38" s="393">
        <f t="shared" si="5"/>
        <v>0.52</v>
      </c>
      <c r="I38" s="440">
        <f t="shared" si="6"/>
        <v>3239.78</v>
      </c>
      <c r="J38" s="441">
        <f>I38/I81</f>
        <v>1.6383843280527101E-3</v>
      </c>
      <c r="K38" s="268">
        <v>0.41</v>
      </c>
      <c r="L38" s="265">
        <f t="shared" si="1"/>
        <v>0.52</v>
      </c>
      <c r="M38" s="269"/>
      <c r="N38" s="270"/>
    </row>
    <row r="39" spans="1:14" s="153" customFormat="1" ht="12.75" customHeight="1">
      <c r="A39" s="383" t="s">
        <v>68</v>
      </c>
      <c r="B39" s="367" t="s">
        <v>69</v>
      </c>
      <c r="C39" s="368" t="s">
        <v>70</v>
      </c>
      <c r="D39" s="394"/>
      <c r="E39" s="370" t="s">
        <v>71</v>
      </c>
      <c r="F39" s="371">
        <v>30</v>
      </c>
      <c r="G39" s="395">
        <f t="shared" si="4"/>
        <v>77.099999999999994</v>
      </c>
      <c r="H39" s="396">
        <f t="shared" si="5"/>
        <v>98.81</v>
      </c>
      <c r="I39" s="442">
        <f t="shared" si="6"/>
        <v>2964.3</v>
      </c>
      <c r="J39" s="443">
        <f>I39/I81</f>
        <v>1.49907174673794E-3</v>
      </c>
      <c r="K39" s="268">
        <v>77.099999999999994</v>
      </c>
      <c r="L39" s="265">
        <f t="shared" si="1"/>
        <v>98.81</v>
      </c>
      <c r="M39" s="269"/>
      <c r="N39" s="270"/>
    </row>
    <row r="40" spans="1:14" s="152" customFormat="1" ht="15.75" customHeight="1">
      <c r="A40" s="474" t="s">
        <v>72</v>
      </c>
      <c r="B40" s="475"/>
      <c r="C40" s="475"/>
      <c r="D40" s="475"/>
      <c r="E40" s="475"/>
      <c r="F40" s="475"/>
      <c r="G40" s="476"/>
      <c r="H40" s="374"/>
      <c r="I40" s="433">
        <f>I32+I33+I34+I35+I36+I37+I38+I39</f>
        <v>1170859.74</v>
      </c>
      <c r="J40" s="434">
        <f>I40/I81</f>
        <v>0.59211373869950101</v>
      </c>
      <c r="K40" s="258"/>
      <c r="L40" s="246"/>
      <c r="M40" s="247"/>
      <c r="N40" s="248"/>
    </row>
    <row r="41" spans="1:14" s="152" customFormat="1" ht="15" customHeight="1">
      <c r="A41" s="397"/>
      <c r="B41" s="398"/>
      <c r="C41" s="398"/>
      <c r="D41" s="398"/>
      <c r="E41" s="399"/>
      <c r="F41" s="397"/>
      <c r="G41" s="398"/>
      <c r="H41" s="398"/>
      <c r="I41" s="444"/>
      <c r="J41" s="445"/>
      <c r="K41" s="258"/>
      <c r="L41" s="246"/>
      <c r="M41" s="247"/>
      <c r="N41" s="248"/>
    </row>
    <row r="42" spans="1:14" s="152" customFormat="1" ht="15">
      <c r="A42" s="357">
        <v>4</v>
      </c>
      <c r="B42" s="375"/>
      <c r="C42" s="472" t="s">
        <v>73</v>
      </c>
      <c r="D42" s="477"/>
      <c r="E42" s="479"/>
      <c r="F42" s="477"/>
      <c r="G42" s="477"/>
      <c r="H42" s="477"/>
      <c r="I42" s="478"/>
      <c r="J42" s="375"/>
      <c r="K42" s="260"/>
      <c r="L42" s="246"/>
      <c r="M42" s="247"/>
      <c r="N42" s="248"/>
    </row>
    <row r="43" spans="1:14" s="153" customFormat="1" ht="38.25">
      <c r="A43" s="376" t="s">
        <v>74</v>
      </c>
      <c r="B43" s="362" t="s">
        <v>75</v>
      </c>
      <c r="C43" s="388" t="s">
        <v>76</v>
      </c>
      <c r="D43" s="400"/>
      <c r="E43" s="401" t="s">
        <v>56</v>
      </c>
      <c r="F43" s="364">
        <v>607.41999999999996</v>
      </c>
      <c r="G43" s="389">
        <f t="shared" ref="G43:G49" si="7">K43</f>
        <v>13.8</v>
      </c>
      <c r="H43" s="390">
        <f t="shared" ref="H43:H49" si="8">L43</f>
        <v>17.68</v>
      </c>
      <c r="I43" s="438">
        <f t="shared" ref="I43:I49" si="9">TRUNC((F43*H43),2)</f>
        <v>10739.18</v>
      </c>
      <c r="J43" s="439">
        <f>I43/I81</f>
        <v>5.4308947546244102E-3</v>
      </c>
      <c r="K43" s="268">
        <v>13.8</v>
      </c>
      <c r="L43" s="265">
        <f t="shared" si="1"/>
        <v>17.68</v>
      </c>
      <c r="M43" s="269"/>
      <c r="N43" s="270"/>
    </row>
    <row r="44" spans="1:14" s="153" customFormat="1" ht="25.5">
      <c r="A44" s="376" t="s">
        <v>77</v>
      </c>
      <c r="B44" s="402" t="s">
        <v>78</v>
      </c>
      <c r="C44" s="378" t="s">
        <v>79</v>
      </c>
      <c r="D44" s="403"/>
      <c r="E44" s="404" t="s">
        <v>80</v>
      </c>
      <c r="F44" s="381">
        <v>30</v>
      </c>
      <c r="G44" s="392">
        <f t="shared" si="7"/>
        <v>85.29</v>
      </c>
      <c r="H44" s="393">
        <f t="shared" si="8"/>
        <v>109.31</v>
      </c>
      <c r="I44" s="440">
        <f t="shared" si="9"/>
        <v>3279.3</v>
      </c>
      <c r="J44" s="441">
        <f>I44/I81</f>
        <v>1.65836992850849E-3</v>
      </c>
      <c r="K44" s="268">
        <v>85.29</v>
      </c>
      <c r="L44" s="265">
        <f t="shared" si="1"/>
        <v>109.31</v>
      </c>
      <c r="M44" s="269"/>
      <c r="N44" s="270"/>
    </row>
    <row r="45" spans="1:14" s="153" customFormat="1" ht="25.5">
      <c r="A45" s="376" t="s">
        <v>81</v>
      </c>
      <c r="B45" s="402" t="s">
        <v>82</v>
      </c>
      <c r="C45" s="378" t="s">
        <v>83</v>
      </c>
      <c r="D45" s="403"/>
      <c r="E45" s="404" t="s">
        <v>84</v>
      </c>
      <c r="F45" s="381">
        <v>11.8</v>
      </c>
      <c r="G45" s="392">
        <f t="shared" si="7"/>
        <v>554.4</v>
      </c>
      <c r="H45" s="393">
        <f t="shared" si="8"/>
        <v>710.57</v>
      </c>
      <c r="I45" s="440">
        <f t="shared" si="9"/>
        <v>8384.7199999999993</v>
      </c>
      <c r="J45" s="441">
        <f>I45/I81</f>
        <v>4.2402242877942597E-3</v>
      </c>
      <c r="K45" s="268">
        <v>554.4</v>
      </c>
      <c r="L45" s="265">
        <f t="shared" si="1"/>
        <v>710.57</v>
      </c>
      <c r="M45" s="269"/>
      <c r="N45" s="270"/>
    </row>
    <row r="46" spans="1:14" s="153" customFormat="1" ht="25.5">
      <c r="A46" s="376" t="s">
        <v>85</v>
      </c>
      <c r="B46" s="402" t="s">
        <v>86</v>
      </c>
      <c r="C46" s="378" t="s">
        <v>87</v>
      </c>
      <c r="D46" s="403"/>
      <c r="E46" s="404" t="s">
        <v>80</v>
      </c>
      <c r="F46" s="381">
        <v>35</v>
      </c>
      <c r="G46" s="392">
        <f t="shared" si="7"/>
        <v>193.2</v>
      </c>
      <c r="H46" s="393">
        <f t="shared" si="8"/>
        <v>247.62</v>
      </c>
      <c r="I46" s="440">
        <f t="shared" si="9"/>
        <v>8666.7000000000007</v>
      </c>
      <c r="J46" s="441">
        <f>I46/I81</f>
        <v>4.3828239744471602E-3</v>
      </c>
      <c r="K46" s="268">
        <v>193.2</v>
      </c>
      <c r="L46" s="265">
        <f t="shared" si="1"/>
        <v>247.62</v>
      </c>
      <c r="M46" s="269"/>
      <c r="N46" s="270"/>
    </row>
    <row r="47" spans="1:14" s="153" customFormat="1" ht="51">
      <c r="A47" s="376" t="s">
        <v>88</v>
      </c>
      <c r="B47" s="402" t="s">
        <v>89</v>
      </c>
      <c r="C47" s="378" t="s">
        <v>90</v>
      </c>
      <c r="D47" s="403"/>
      <c r="E47" s="404" t="s">
        <v>71</v>
      </c>
      <c r="F47" s="381">
        <v>3881.82</v>
      </c>
      <c r="G47" s="392">
        <f t="shared" si="7"/>
        <v>31.5</v>
      </c>
      <c r="H47" s="393">
        <f t="shared" si="8"/>
        <v>40.369999999999997</v>
      </c>
      <c r="I47" s="440">
        <f t="shared" si="9"/>
        <v>156709.07</v>
      </c>
      <c r="J47" s="441">
        <f>I47/I81</f>
        <v>7.9249110850648702E-2</v>
      </c>
      <c r="K47" s="268">
        <v>31.5</v>
      </c>
      <c r="L47" s="265">
        <f t="shared" si="1"/>
        <v>40.369999999999997</v>
      </c>
      <c r="M47" s="269"/>
      <c r="N47" s="270"/>
    </row>
    <row r="48" spans="1:14" s="153" customFormat="1" ht="51">
      <c r="A48" s="376" t="s">
        <v>91</v>
      </c>
      <c r="B48" s="402" t="s">
        <v>92</v>
      </c>
      <c r="C48" s="378" t="s">
        <v>93</v>
      </c>
      <c r="D48" s="403"/>
      <c r="E48" s="404" t="s">
        <v>56</v>
      </c>
      <c r="F48" s="381">
        <v>5365.85</v>
      </c>
      <c r="G48" s="392">
        <f t="shared" si="7"/>
        <v>51.63</v>
      </c>
      <c r="H48" s="393">
        <f t="shared" si="8"/>
        <v>66.17</v>
      </c>
      <c r="I48" s="440">
        <f t="shared" si="9"/>
        <v>355058.29</v>
      </c>
      <c r="J48" s="441">
        <f>I48/I81</f>
        <v>0.17955600006210101</v>
      </c>
      <c r="K48" s="268">
        <v>51.63</v>
      </c>
      <c r="L48" s="265">
        <f t="shared" si="1"/>
        <v>66.17</v>
      </c>
      <c r="M48" s="269"/>
      <c r="N48" s="270"/>
    </row>
    <row r="49" spans="1:15" s="153" customFormat="1" ht="25.5">
      <c r="A49" s="383" t="s">
        <v>94</v>
      </c>
      <c r="B49" s="369" t="s">
        <v>95</v>
      </c>
      <c r="C49" s="368" t="s">
        <v>96</v>
      </c>
      <c r="D49" s="405"/>
      <c r="E49" s="406" t="s">
        <v>71</v>
      </c>
      <c r="F49" s="371">
        <v>218.7</v>
      </c>
      <c r="G49" s="395">
        <f t="shared" si="7"/>
        <v>19.89</v>
      </c>
      <c r="H49" s="396">
        <f t="shared" si="8"/>
        <v>25.49</v>
      </c>
      <c r="I49" s="442">
        <f t="shared" si="9"/>
        <v>5574.66</v>
      </c>
      <c r="J49" s="443">
        <f>I49/I81</f>
        <v>2.8191530221873999E-3</v>
      </c>
      <c r="K49" s="268">
        <v>19.89</v>
      </c>
      <c r="L49" s="265">
        <f t="shared" si="1"/>
        <v>25.49</v>
      </c>
      <c r="M49" s="269"/>
      <c r="N49" s="270"/>
    </row>
    <row r="50" spans="1:15" s="152" customFormat="1" ht="15.75" customHeight="1">
      <c r="A50" s="474" t="s">
        <v>97</v>
      </c>
      <c r="B50" s="475"/>
      <c r="C50" s="475"/>
      <c r="D50" s="475"/>
      <c r="E50" s="480"/>
      <c r="F50" s="475"/>
      <c r="G50" s="475"/>
      <c r="H50" s="374"/>
      <c r="I50" s="433">
        <f>I43+I44+I45+I46+I47+I48+I49</f>
        <v>548411.92000000004</v>
      </c>
      <c r="J50" s="434">
        <f>I50/I81</f>
        <v>0.27733657688031099</v>
      </c>
      <c r="K50" s="258"/>
      <c r="L50" s="246"/>
      <c r="M50" s="247"/>
      <c r="N50" s="248"/>
    </row>
    <row r="51" spans="1:15" s="152" customFormat="1" ht="7.5" customHeight="1">
      <c r="A51" s="397"/>
      <c r="B51" s="398"/>
      <c r="C51" s="398"/>
      <c r="D51" s="398"/>
      <c r="E51" s="399"/>
      <c r="F51" s="397"/>
      <c r="G51" s="398"/>
      <c r="H51" s="398"/>
      <c r="I51" s="444"/>
      <c r="J51" s="445"/>
      <c r="K51" s="258"/>
      <c r="L51" s="246"/>
      <c r="M51" s="247"/>
      <c r="N51" s="248"/>
    </row>
    <row r="52" spans="1:15" s="153" customFormat="1" ht="15">
      <c r="A52" s="407">
        <v>5</v>
      </c>
      <c r="B52" s="408"/>
      <c r="C52" s="472" t="s">
        <v>98</v>
      </c>
      <c r="D52" s="477"/>
      <c r="E52" s="477"/>
      <c r="F52" s="477"/>
      <c r="G52" s="477"/>
      <c r="H52" s="477"/>
      <c r="I52" s="478"/>
      <c r="J52" s="375"/>
      <c r="K52" s="288"/>
      <c r="L52" s="265"/>
      <c r="M52" s="269"/>
      <c r="N52" s="270"/>
    </row>
    <row r="53" spans="1:15" s="153" customFormat="1" ht="38.25">
      <c r="A53" s="409" t="s">
        <v>99</v>
      </c>
      <c r="B53" s="362" t="s">
        <v>100</v>
      </c>
      <c r="C53" s="388" t="s">
        <v>101</v>
      </c>
      <c r="D53" s="410"/>
      <c r="E53" s="411" t="s">
        <v>102</v>
      </c>
      <c r="F53" s="364">
        <v>20.56</v>
      </c>
      <c r="G53" s="364">
        <f t="shared" ref="G53:G55" si="10">K53</f>
        <v>261.94</v>
      </c>
      <c r="H53" s="365">
        <f t="shared" ref="H53:H55" si="11">L53</f>
        <v>335.72</v>
      </c>
      <c r="I53" s="429">
        <f>TRUNC((F53*H53),2)</f>
        <v>6902.4</v>
      </c>
      <c r="J53" s="430">
        <f>I53/I81</f>
        <v>3.49060244397799E-3</v>
      </c>
      <c r="K53" s="320">
        <v>261.94</v>
      </c>
      <c r="L53" s="265">
        <f t="shared" ref="L53:L58" si="12">TRUNC(K53*$L$20,2)</f>
        <v>335.72</v>
      </c>
      <c r="M53" s="269"/>
      <c r="N53" s="270"/>
    </row>
    <row r="54" spans="1:15" s="153" customFormat="1" ht="38.25">
      <c r="A54" s="409" t="s">
        <v>103</v>
      </c>
      <c r="B54" s="402" t="s">
        <v>104</v>
      </c>
      <c r="C54" s="378" t="s">
        <v>105</v>
      </c>
      <c r="D54" s="412"/>
      <c r="E54" s="404" t="s">
        <v>36</v>
      </c>
      <c r="F54" s="381">
        <v>20.56</v>
      </c>
      <c r="G54" s="381">
        <f t="shared" si="10"/>
        <v>138.74</v>
      </c>
      <c r="H54" s="413">
        <f t="shared" si="11"/>
        <v>177.82</v>
      </c>
      <c r="I54" s="446">
        <f>TRUNC((F54*H54),2)</f>
        <v>3655.97</v>
      </c>
      <c r="J54" s="447">
        <f>I54/I81</f>
        <v>1.8488551543101299E-3</v>
      </c>
      <c r="K54" s="316">
        <v>138.74</v>
      </c>
      <c r="L54" s="317">
        <f t="shared" si="12"/>
        <v>177.82</v>
      </c>
      <c r="M54" s="269"/>
      <c r="N54" s="270"/>
    </row>
    <row r="55" spans="1:15" s="153" customFormat="1" ht="63.75">
      <c r="A55" s="409" t="s">
        <v>106</v>
      </c>
      <c r="B55" s="369" t="s">
        <v>107</v>
      </c>
      <c r="C55" s="368" t="s">
        <v>108</v>
      </c>
      <c r="D55" s="414"/>
      <c r="E55" s="406" t="s">
        <v>56</v>
      </c>
      <c r="F55" s="371">
        <v>54.06</v>
      </c>
      <c r="G55" s="371">
        <f t="shared" si="10"/>
        <v>92.6</v>
      </c>
      <c r="H55" s="372">
        <f t="shared" si="11"/>
        <v>118.68</v>
      </c>
      <c r="I55" s="448">
        <f>TRUNC((F55*H55),2)</f>
        <v>6415.84</v>
      </c>
      <c r="J55" s="449">
        <f>I55/I81</f>
        <v>3.2445449096215398E-3</v>
      </c>
      <c r="K55" s="320">
        <v>92.6</v>
      </c>
      <c r="L55" s="265">
        <f t="shared" si="12"/>
        <v>118.68</v>
      </c>
      <c r="M55" s="269"/>
      <c r="N55" s="270"/>
    </row>
    <row r="56" spans="1:15" s="152" customFormat="1" ht="15.75" customHeight="1">
      <c r="A56" s="474" t="s">
        <v>109</v>
      </c>
      <c r="B56" s="475"/>
      <c r="C56" s="475"/>
      <c r="D56" s="475"/>
      <c r="E56" s="475"/>
      <c r="F56" s="475"/>
      <c r="G56" s="475"/>
      <c r="H56" s="374"/>
      <c r="I56" s="433">
        <f>I53+I54+I55</f>
        <v>16974.21</v>
      </c>
      <c r="J56" s="434">
        <f>I56/I81</f>
        <v>8.5840025079096608E-3</v>
      </c>
      <c r="K56" s="258"/>
      <c r="L56" s="246"/>
      <c r="M56" s="247"/>
      <c r="N56" s="248"/>
    </row>
    <row r="57" spans="1:15" s="152" customFormat="1" ht="7.5" customHeight="1">
      <c r="A57" s="397"/>
      <c r="B57" s="398"/>
      <c r="C57" s="398"/>
      <c r="D57" s="398"/>
      <c r="E57" s="399"/>
      <c r="F57" s="397"/>
      <c r="G57" s="398"/>
      <c r="H57" s="398"/>
      <c r="I57" s="444"/>
      <c r="J57" s="445"/>
      <c r="K57" s="258"/>
      <c r="L57" s="246"/>
      <c r="M57" s="247"/>
      <c r="N57" s="248"/>
    </row>
    <row r="58" spans="1:15" s="152" customFormat="1" ht="15.75" customHeight="1">
      <c r="A58" s="415">
        <v>6</v>
      </c>
      <c r="B58" s="416"/>
      <c r="C58" s="472" t="s">
        <v>110</v>
      </c>
      <c r="D58" s="477"/>
      <c r="E58" s="477"/>
      <c r="F58" s="477"/>
      <c r="G58" s="477"/>
      <c r="H58" s="477"/>
      <c r="I58" s="478"/>
      <c r="J58" s="375"/>
      <c r="K58" s="260"/>
      <c r="L58" s="265">
        <f t="shared" si="12"/>
        <v>0</v>
      </c>
      <c r="M58" s="247"/>
      <c r="N58" s="248"/>
      <c r="O58" s="247"/>
    </row>
    <row r="59" spans="1:15" s="1" customFormat="1" ht="25.5">
      <c r="A59" s="417" t="s">
        <v>111</v>
      </c>
      <c r="B59" s="402">
        <v>98504</v>
      </c>
      <c r="C59" s="388" t="s">
        <v>112</v>
      </c>
      <c r="D59" s="400"/>
      <c r="E59" s="411" t="s">
        <v>56</v>
      </c>
      <c r="F59" s="364">
        <v>464.38</v>
      </c>
      <c r="G59" s="418">
        <f t="shared" ref="G59:G62" si="13">K59</f>
        <v>6.18</v>
      </c>
      <c r="H59" s="419">
        <f t="shared" ref="H59:H62" si="14">L59</f>
        <v>7.92</v>
      </c>
      <c r="I59" s="438">
        <f>TRUNC((F59*H59),2)</f>
        <v>3677.88</v>
      </c>
      <c r="J59" s="439">
        <f>I59/I81</f>
        <v>1.8599352278421701E-3</v>
      </c>
      <c r="K59" s="11">
        <v>6.18</v>
      </c>
      <c r="L59" s="12">
        <f t="shared" ref="L59:L60" si="15">TRUNC(K59*$L$20,2)</f>
        <v>7.92</v>
      </c>
      <c r="M59" s="13"/>
      <c r="N59" s="13"/>
    </row>
    <row r="60" spans="1:15" s="1" customFormat="1" ht="25.5">
      <c r="A60" s="417" t="s">
        <v>113</v>
      </c>
      <c r="B60" s="402">
        <v>3324</v>
      </c>
      <c r="C60" s="378" t="s">
        <v>114</v>
      </c>
      <c r="D60" s="403"/>
      <c r="E60" s="404" t="s">
        <v>56</v>
      </c>
      <c r="F60" s="381">
        <v>464.38</v>
      </c>
      <c r="G60" s="420">
        <f t="shared" si="13"/>
        <v>3.42</v>
      </c>
      <c r="H60" s="421">
        <f t="shared" si="14"/>
        <v>4.38</v>
      </c>
      <c r="I60" s="440">
        <f>TRUNC((F60*H60),2)</f>
        <v>2033.98</v>
      </c>
      <c r="J60" s="441">
        <f>I60/I81</f>
        <v>1.0286010024053E-3</v>
      </c>
      <c r="K60" s="11">
        <v>3.42</v>
      </c>
      <c r="L60" s="12">
        <f t="shared" si="15"/>
        <v>4.38</v>
      </c>
      <c r="M60" s="13"/>
      <c r="N60" s="13"/>
    </row>
    <row r="61" spans="1:15" s="156" customFormat="1" ht="39" customHeight="1">
      <c r="A61" s="422" t="s">
        <v>115</v>
      </c>
      <c r="B61" s="402">
        <v>98511</v>
      </c>
      <c r="C61" s="394" t="s">
        <v>116</v>
      </c>
      <c r="D61" s="423"/>
      <c r="E61" s="406" t="s">
        <v>80</v>
      </c>
      <c r="F61" s="371">
        <v>10</v>
      </c>
      <c r="G61" s="395">
        <f t="shared" si="13"/>
        <v>105.75</v>
      </c>
      <c r="H61" s="396">
        <f t="shared" si="14"/>
        <v>135.53</v>
      </c>
      <c r="I61" s="442">
        <f>TRUNC((F61*H61),2)</f>
        <v>1355.3</v>
      </c>
      <c r="J61" s="443">
        <f>I61/I81</f>
        <v>6.8538674842422501E-4</v>
      </c>
      <c r="K61" s="450">
        <v>105.75</v>
      </c>
      <c r="L61" s="277">
        <f t="shared" ref="L61:L62" si="16">TRUNC(K61*$L$20,2)</f>
        <v>135.53</v>
      </c>
      <c r="M61" s="326"/>
      <c r="N61" s="326"/>
    </row>
    <row r="62" spans="1:15" s="153" customFormat="1" ht="51">
      <c r="A62" s="422" t="s">
        <v>117</v>
      </c>
      <c r="B62" s="402" t="s">
        <v>89</v>
      </c>
      <c r="C62" s="378" t="s">
        <v>90</v>
      </c>
      <c r="D62" s="403"/>
      <c r="E62" s="404" t="s">
        <v>71</v>
      </c>
      <c r="F62" s="381">
        <v>132.68</v>
      </c>
      <c r="G62" s="392">
        <f t="shared" si="13"/>
        <v>31.5</v>
      </c>
      <c r="H62" s="393">
        <f t="shared" si="14"/>
        <v>40.369999999999997</v>
      </c>
      <c r="I62" s="440">
        <f t="shared" ref="I62" si="17">TRUNC((F62*H62),2)</f>
        <v>5356.29</v>
      </c>
      <c r="J62" s="443">
        <f>I62/I81</f>
        <v>2.70872145408189E-3</v>
      </c>
      <c r="K62" s="268">
        <v>31.5</v>
      </c>
      <c r="L62" s="265">
        <f t="shared" si="16"/>
        <v>40.369999999999997</v>
      </c>
      <c r="M62" s="269"/>
      <c r="N62" s="270"/>
    </row>
    <row r="63" spans="1:15" s="152" customFormat="1" ht="15.75" customHeight="1">
      <c r="A63" s="474" t="s">
        <v>118</v>
      </c>
      <c r="B63" s="475"/>
      <c r="C63" s="475"/>
      <c r="D63" s="475"/>
      <c r="E63" s="475"/>
      <c r="F63" s="475"/>
      <c r="G63" s="475"/>
      <c r="H63" s="374"/>
      <c r="I63" s="433">
        <f>I59+I61+I60+I62</f>
        <v>12423.45</v>
      </c>
      <c r="J63" s="434">
        <f>I63/I81</f>
        <v>6.2826444327535903E-3</v>
      </c>
      <c r="K63" s="258"/>
      <c r="L63" s="246"/>
      <c r="M63" s="247"/>
      <c r="N63" s="248"/>
    </row>
    <row r="64" spans="1:15" s="152" customFormat="1" ht="7.5" customHeight="1">
      <c r="A64" s="397"/>
      <c r="B64" s="398"/>
      <c r="C64" s="398"/>
      <c r="D64" s="398"/>
      <c r="E64" s="399"/>
      <c r="F64" s="397"/>
      <c r="G64" s="398"/>
      <c r="H64" s="398"/>
      <c r="I64" s="444"/>
      <c r="J64" s="445"/>
      <c r="K64" s="258"/>
      <c r="L64" s="246"/>
      <c r="M64" s="247"/>
      <c r="N64" s="248"/>
    </row>
    <row r="65" spans="1:15" s="152" customFormat="1" ht="15.75" customHeight="1">
      <c r="A65" s="415">
        <v>7</v>
      </c>
      <c r="B65" s="416"/>
      <c r="C65" s="472" t="s">
        <v>119</v>
      </c>
      <c r="D65" s="472"/>
      <c r="E65" s="472"/>
      <c r="F65" s="472"/>
      <c r="G65" s="472"/>
      <c r="H65" s="472"/>
      <c r="I65" s="473"/>
      <c r="J65" s="375"/>
      <c r="K65" s="260"/>
      <c r="L65" s="265">
        <f t="shared" ref="L65" si="18">TRUNC(K65*$L$20,2)</f>
        <v>0</v>
      </c>
      <c r="M65" s="247"/>
      <c r="N65" s="248"/>
      <c r="O65" s="247"/>
    </row>
    <row r="66" spans="1:15" s="1" customFormat="1" ht="76.5">
      <c r="A66" s="417" t="s">
        <v>120</v>
      </c>
      <c r="B66" s="363" t="s">
        <v>121</v>
      </c>
      <c r="C66" s="451" t="s">
        <v>122</v>
      </c>
      <c r="D66" s="400"/>
      <c r="E66" s="411" t="s">
        <v>36</v>
      </c>
      <c r="F66" s="364">
        <v>1019.3</v>
      </c>
      <c r="G66" s="418">
        <f t="shared" ref="G66:G78" si="19">K66</f>
        <v>7.91</v>
      </c>
      <c r="H66" s="419">
        <f t="shared" ref="H66:H78" si="20">L66</f>
        <v>10.130000000000001</v>
      </c>
      <c r="I66" s="438">
        <f t="shared" ref="I66:I78" si="21">TRUNC((F66*H66),2)</f>
        <v>10325.5</v>
      </c>
      <c r="J66" s="439">
        <f>I66/I81</f>
        <v>5.2216932567360199E-3</v>
      </c>
      <c r="K66" s="11">
        <v>7.91</v>
      </c>
      <c r="L66" s="12">
        <f t="shared" ref="L66:L78" si="22">TRUNC(K66*$L$20,2)</f>
        <v>10.130000000000001</v>
      </c>
      <c r="M66" s="13"/>
      <c r="N66" s="13"/>
    </row>
    <row r="67" spans="1:15" s="1" customFormat="1" ht="47.25" customHeight="1">
      <c r="A67" s="417" t="s">
        <v>123</v>
      </c>
      <c r="B67" s="380" t="s">
        <v>124</v>
      </c>
      <c r="C67" s="378" t="s">
        <v>125</v>
      </c>
      <c r="D67" s="403"/>
      <c r="E67" s="404" t="s">
        <v>36</v>
      </c>
      <c r="F67" s="381">
        <v>179.87</v>
      </c>
      <c r="G67" s="420">
        <f t="shared" si="19"/>
        <v>53.92</v>
      </c>
      <c r="H67" s="421">
        <f t="shared" si="20"/>
        <v>69.099999999999994</v>
      </c>
      <c r="I67" s="440">
        <f t="shared" si="21"/>
        <v>12429.01</v>
      </c>
      <c r="J67" s="441">
        <f>I67/I81</f>
        <v>6.2854561720889603E-3</v>
      </c>
      <c r="K67" s="11">
        <v>53.92</v>
      </c>
      <c r="L67" s="12">
        <f t="shared" si="22"/>
        <v>69.099999999999994</v>
      </c>
      <c r="M67" s="13"/>
      <c r="N67" s="13"/>
    </row>
    <row r="68" spans="1:15" s="1" customFormat="1" ht="25.5">
      <c r="A68" s="417" t="s">
        <v>126</v>
      </c>
      <c r="B68" s="380" t="s">
        <v>127</v>
      </c>
      <c r="C68" s="378" t="s">
        <v>128</v>
      </c>
      <c r="D68" s="403"/>
      <c r="E68" s="404" t="s">
        <v>36</v>
      </c>
      <c r="F68" s="381">
        <v>232.86</v>
      </c>
      <c r="G68" s="420">
        <f t="shared" si="19"/>
        <v>32.69</v>
      </c>
      <c r="H68" s="421">
        <f t="shared" si="20"/>
        <v>41.89</v>
      </c>
      <c r="I68" s="440">
        <f t="shared" si="21"/>
        <v>9754.5</v>
      </c>
      <c r="J68" s="441">
        <f>I68/I81</f>
        <v>4.9329336954948002E-3</v>
      </c>
      <c r="K68" s="11">
        <v>32.69</v>
      </c>
      <c r="L68" s="12">
        <f t="shared" si="22"/>
        <v>41.89</v>
      </c>
      <c r="M68" s="13"/>
      <c r="N68" s="13"/>
    </row>
    <row r="69" spans="1:15" s="1" customFormat="1" ht="38.25">
      <c r="A69" s="417" t="s">
        <v>129</v>
      </c>
      <c r="B69" s="380" t="s">
        <v>130</v>
      </c>
      <c r="C69" s="378" t="s">
        <v>131</v>
      </c>
      <c r="D69" s="403"/>
      <c r="E69" s="404" t="s">
        <v>36</v>
      </c>
      <c r="F69" s="381">
        <v>918.38</v>
      </c>
      <c r="G69" s="420">
        <f t="shared" si="19"/>
        <v>3.03</v>
      </c>
      <c r="H69" s="421">
        <f t="shared" si="20"/>
        <v>3.88</v>
      </c>
      <c r="I69" s="440">
        <f t="shared" si="21"/>
        <v>3563.31</v>
      </c>
      <c r="J69" s="441">
        <f>I69/I81</f>
        <v>1.8019962034438999E-3</v>
      </c>
      <c r="K69" s="11">
        <v>3.03</v>
      </c>
      <c r="L69" s="12">
        <f t="shared" si="22"/>
        <v>3.88</v>
      </c>
      <c r="M69" s="13"/>
      <c r="N69" s="13"/>
    </row>
    <row r="70" spans="1:15" s="1" customFormat="1" ht="31.5" customHeight="1">
      <c r="A70" s="417" t="s">
        <v>132</v>
      </c>
      <c r="B70" s="380" t="s">
        <v>133</v>
      </c>
      <c r="C70" s="378" t="s">
        <v>134</v>
      </c>
      <c r="D70" s="403"/>
      <c r="E70" s="404" t="s">
        <v>36</v>
      </c>
      <c r="F70" s="381">
        <v>162.07</v>
      </c>
      <c r="G70" s="420">
        <f t="shared" si="19"/>
        <v>22.92</v>
      </c>
      <c r="H70" s="421">
        <f t="shared" si="20"/>
        <v>29.37</v>
      </c>
      <c r="I70" s="440">
        <f t="shared" si="21"/>
        <v>4759.99</v>
      </c>
      <c r="J70" s="441">
        <f>I70/I81</f>
        <v>2.40716746744767E-3</v>
      </c>
      <c r="K70" s="11">
        <v>22.92</v>
      </c>
      <c r="L70" s="12">
        <f t="shared" si="22"/>
        <v>29.37</v>
      </c>
      <c r="M70" s="13"/>
      <c r="N70" s="13"/>
    </row>
    <row r="71" spans="1:15" s="1" customFormat="1" ht="56.25" customHeight="1">
      <c r="A71" s="417" t="s">
        <v>135</v>
      </c>
      <c r="B71" s="380" t="s">
        <v>136</v>
      </c>
      <c r="C71" s="378" t="s">
        <v>137</v>
      </c>
      <c r="D71" s="403"/>
      <c r="E71" s="404" t="s">
        <v>36</v>
      </c>
      <c r="F71" s="381">
        <v>179.87</v>
      </c>
      <c r="G71" s="420">
        <f t="shared" si="19"/>
        <v>1.65</v>
      </c>
      <c r="H71" s="421">
        <f t="shared" si="20"/>
        <v>2.11</v>
      </c>
      <c r="I71" s="440">
        <f t="shared" si="21"/>
        <v>379.52</v>
      </c>
      <c r="J71" s="441">
        <f>I71/I81</f>
        <v>1.9192649506527101E-4</v>
      </c>
      <c r="K71" s="11">
        <v>1.65</v>
      </c>
      <c r="L71" s="12">
        <f t="shared" si="22"/>
        <v>2.11</v>
      </c>
      <c r="M71" s="13"/>
      <c r="N71" s="13"/>
    </row>
    <row r="72" spans="1:15" s="1" customFormat="1" ht="51" customHeight="1">
      <c r="A72" s="417" t="s">
        <v>138</v>
      </c>
      <c r="B72" s="452">
        <v>97915</v>
      </c>
      <c r="C72" s="378" t="s">
        <v>42</v>
      </c>
      <c r="D72" s="384" t="s">
        <v>139</v>
      </c>
      <c r="E72" s="404" t="s">
        <v>44</v>
      </c>
      <c r="F72" s="381">
        <v>222.6</v>
      </c>
      <c r="G72" s="420">
        <f t="shared" si="19"/>
        <v>1.1299999999999999</v>
      </c>
      <c r="H72" s="421">
        <f t="shared" si="20"/>
        <v>1.44</v>
      </c>
      <c r="I72" s="440">
        <f t="shared" si="21"/>
        <v>320.54000000000002</v>
      </c>
      <c r="J72" s="441">
        <f>I72/I81</f>
        <v>1.62099806935661E-4</v>
      </c>
      <c r="K72" s="11">
        <v>1.1299999999999999</v>
      </c>
      <c r="L72" s="12">
        <f t="shared" si="22"/>
        <v>1.44</v>
      </c>
      <c r="M72" s="13"/>
      <c r="N72" s="13"/>
    </row>
    <row r="73" spans="1:15" s="1" customFormat="1" ht="41.25" customHeight="1">
      <c r="A73" s="417" t="s">
        <v>140</v>
      </c>
      <c r="B73" s="380" t="s">
        <v>141</v>
      </c>
      <c r="C73" s="378" t="s">
        <v>142</v>
      </c>
      <c r="D73" s="403"/>
      <c r="E73" s="404" t="s">
        <v>143</v>
      </c>
      <c r="F73" s="381">
        <v>149.29</v>
      </c>
      <c r="G73" s="420">
        <f t="shared" si="19"/>
        <v>71.180000000000007</v>
      </c>
      <c r="H73" s="421">
        <f t="shared" si="20"/>
        <v>91.23</v>
      </c>
      <c r="I73" s="440">
        <f t="shared" si="21"/>
        <v>13619.72</v>
      </c>
      <c r="J73" s="441">
        <f>I73/I81</f>
        <v>6.8876083562667903E-3</v>
      </c>
      <c r="K73" s="11">
        <v>71.180000000000007</v>
      </c>
      <c r="L73" s="12">
        <f t="shared" si="22"/>
        <v>91.23</v>
      </c>
      <c r="M73" s="13"/>
      <c r="N73" s="13"/>
    </row>
    <row r="74" spans="1:15" s="1" customFormat="1" ht="63" customHeight="1">
      <c r="A74" s="417" t="s">
        <v>144</v>
      </c>
      <c r="B74" s="380" t="s">
        <v>145</v>
      </c>
      <c r="C74" s="391" t="s">
        <v>146</v>
      </c>
      <c r="D74" s="403"/>
      <c r="E74" s="404" t="s">
        <v>71</v>
      </c>
      <c r="F74" s="381">
        <v>149.29</v>
      </c>
      <c r="G74" s="420">
        <f t="shared" si="19"/>
        <v>37.700000000000003</v>
      </c>
      <c r="H74" s="421">
        <f t="shared" si="20"/>
        <v>48.32</v>
      </c>
      <c r="I74" s="440">
        <f t="shared" si="21"/>
        <v>7213.69</v>
      </c>
      <c r="J74" s="441">
        <f>I74/I81</f>
        <v>3.6480244471632402E-3</v>
      </c>
      <c r="K74" s="11">
        <v>37.700000000000003</v>
      </c>
      <c r="L74" s="12">
        <f t="shared" si="22"/>
        <v>48.32</v>
      </c>
      <c r="M74" s="13"/>
      <c r="N74" s="13"/>
    </row>
    <row r="75" spans="1:15" s="1" customFormat="1" ht="63.75">
      <c r="A75" s="417" t="s">
        <v>147</v>
      </c>
      <c r="B75" s="380" t="s">
        <v>148</v>
      </c>
      <c r="C75" s="378" t="s">
        <v>149</v>
      </c>
      <c r="D75" s="403"/>
      <c r="E75" s="404" t="s">
        <v>71</v>
      </c>
      <c r="F75" s="381">
        <v>219.74</v>
      </c>
      <c r="G75" s="420">
        <f t="shared" si="19"/>
        <v>54.5</v>
      </c>
      <c r="H75" s="421">
        <f t="shared" si="20"/>
        <v>69.849999999999994</v>
      </c>
      <c r="I75" s="440">
        <f t="shared" si="21"/>
        <v>15348.83</v>
      </c>
      <c r="J75" s="441">
        <f>I75/I81</f>
        <v>7.7620340041438703E-3</v>
      </c>
      <c r="K75" s="11">
        <v>54.5</v>
      </c>
      <c r="L75" s="12">
        <f t="shared" si="22"/>
        <v>69.849999999999994</v>
      </c>
      <c r="M75" s="13"/>
      <c r="N75" s="13"/>
    </row>
    <row r="76" spans="1:15" s="1" customFormat="1" ht="43.5" customHeight="1">
      <c r="A76" s="417" t="s">
        <v>150</v>
      </c>
      <c r="B76" s="380" t="s">
        <v>151</v>
      </c>
      <c r="C76" s="378" t="s">
        <v>152</v>
      </c>
      <c r="D76" s="403"/>
      <c r="E76" s="404" t="s">
        <v>143</v>
      </c>
      <c r="F76" s="381">
        <v>219.74</v>
      </c>
      <c r="G76" s="420">
        <f t="shared" si="19"/>
        <v>133.43</v>
      </c>
      <c r="H76" s="421">
        <f t="shared" si="20"/>
        <v>171.01</v>
      </c>
      <c r="I76" s="440">
        <f t="shared" si="21"/>
        <v>37577.730000000003</v>
      </c>
      <c r="J76" s="441">
        <f>I76/I81</f>
        <v>1.9003377981158E-2</v>
      </c>
      <c r="K76" s="11">
        <v>133.43</v>
      </c>
      <c r="L76" s="12">
        <f t="shared" si="22"/>
        <v>171.01</v>
      </c>
      <c r="M76" s="13"/>
      <c r="N76" s="13"/>
    </row>
    <row r="77" spans="1:15" s="1" customFormat="1" ht="54" customHeight="1">
      <c r="A77" s="417" t="s">
        <v>153</v>
      </c>
      <c r="B77" s="380" t="s">
        <v>154</v>
      </c>
      <c r="C77" s="378" t="s">
        <v>155</v>
      </c>
      <c r="D77" s="403"/>
      <c r="E77" s="404" t="s">
        <v>80</v>
      </c>
      <c r="F77" s="381">
        <v>3</v>
      </c>
      <c r="G77" s="420">
        <f t="shared" si="19"/>
        <v>1258.3399999999999</v>
      </c>
      <c r="H77" s="421">
        <f t="shared" si="20"/>
        <v>1612.81</v>
      </c>
      <c r="I77" s="440">
        <f t="shared" si="21"/>
        <v>4838.43</v>
      </c>
      <c r="J77" s="441">
        <f>I77/I81</f>
        <v>2.4468352432510999E-3</v>
      </c>
      <c r="K77" s="11">
        <v>1258.3399999999999</v>
      </c>
      <c r="L77" s="12">
        <f t="shared" si="22"/>
        <v>1612.81</v>
      </c>
      <c r="M77" s="13"/>
      <c r="N77" s="13"/>
    </row>
    <row r="78" spans="1:15" s="1" customFormat="1" ht="51">
      <c r="A78" s="422" t="s">
        <v>156</v>
      </c>
      <c r="B78" s="370" t="s">
        <v>157</v>
      </c>
      <c r="C78" s="368" t="s">
        <v>158</v>
      </c>
      <c r="D78" s="405"/>
      <c r="E78" s="453" t="s">
        <v>80</v>
      </c>
      <c r="F78" s="371">
        <v>10</v>
      </c>
      <c r="G78" s="454">
        <f t="shared" si="19"/>
        <v>685.97</v>
      </c>
      <c r="H78" s="455">
        <f t="shared" si="20"/>
        <v>879.2</v>
      </c>
      <c r="I78" s="461">
        <f t="shared" si="21"/>
        <v>8792</v>
      </c>
      <c r="J78" s="462">
        <f>I78/I81</f>
        <v>4.4461892511958902E-3</v>
      </c>
      <c r="K78" s="11">
        <v>685.97</v>
      </c>
      <c r="L78" s="12">
        <f t="shared" si="22"/>
        <v>879.2</v>
      </c>
      <c r="M78" s="13"/>
      <c r="N78" s="13"/>
    </row>
    <row r="79" spans="1:15" s="153" customFormat="1" ht="15" customHeight="1">
      <c r="A79" s="474" t="s">
        <v>159</v>
      </c>
      <c r="B79" s="475"/>
      <c r="C79" s="475"/>
      <c r="D79" s="475"/>
      <c r="E79" s="475"/>
      <c r="F79" s="475"/>
      <c r="G79" s="476"/>
      <c r="H79" s="373"/>
      <c r="I79" s="433">
        <f>I66+I67+I68+I69+I70+I71+I72+I73+I74+I75+I76+I77+I78</f>
        <v>128922.77</v>
      </c>
      <c r="J79" s="434">
        <f>I79/I81</f>
        <v>6.5197342380391196E-2</v>
      </c>
      <c r="K79" s="288"/>
      <c r="L79" s="265">
        <f t="shared" ref="L79" si="23">TRUNC(K79*$L$20,2)</f>
        <v>0</v>
      </c>
      <c r="M79" s="269"/>
      <c r="N79" s="270"/>
    </row>
    <row r="80" spans="1:15" s="156" customFormat="1" ht="9" customHeight="1">
      <c r="A80" s="354"/>
      <c r="B80" s="355"/>
      <c r="C80" s="355"/>
      <c r="D80" s="355"/>
      <c r="E80" s="356"/>
      <c r="F80" s="354"/>
      <c r="G80" s="355"/>
      <c r="H80" s="355"/>
      <c r="I80" s="428"/>
      <c r="J80" s="435"/>
      <c r="K80" s="332"/>
      <c r="L80" s="277"/>
      <c r="M80" s="326"/>
      <c r="N80" s="326"/>
    </row>
    <row r="81" spans="1:14" s="153" customFormat="1" ht="17.25" customHeight="1">
      <c r="A81" s="481" t="s">
        <v>160</v>
      </c>
      <c r="B81" s="482"/>
      <c r="C81" s="482"/>
      <c r="D81" s="482"/>
      <c r="E81" s="482"/>
      <c r="F81" s="482"/>
      <c r="G81" s="483"/>
      <c r="H81" s="456"/>
      <c r="I81" s="463">
        <f>I23+I29+I40+I50+I56+I63+I79</f>
        <v>1977423.7</v>
      </c>
      <c r="J81" s="464">
        <f>J79+J63+J56+J50+J40+J29+J23</f>
        <v>1</v>
      </c>
      <c r="K81" s="288"/>
      <c r="L81" s="265"/>
      <c r="M81" s="269"/>
      <c r="N81" s="270"/>
    </row>
    <row r="82" spans="1:14" s="156" customFormat="1" ht="19.5" customHeight="1">
      <c r="A82" s="457"/>
      <c r="B82" s="457"/>
      <c r="C82" s="457"/>
      <c r="D82" s="457"/>
      <c r="E82" s="458"/>
      <c r="F82" s="457"/>
      <c r="G82" s="457"/>
      <c r="H82" s="457"/>
      <c r="I82" s="465"/>
      <c r="J82" s="465"/>
      <c r="K82" s="332"/>
      <c r="L82" s="277"/>
      <c r="M82" s="326"/>
      <c r="N82" s="326"/>
    </row>
    <row r="83" spans="1:14" s="156" customFormat="1" ht="19.5" customHeight="1">
      <c r="A83" s="457"/>
      <c r="B83" s="457"/>
      <c r="C83" s="457"/>
      <c r="D83" s="457"/>
      <c r="E83" s="458"/>
      <c r="F83" s="457"/>
      <c r="G83" s="457"/>
      <c r="H83" s="457"/>
      <c r="I83" s="465"/>
      <c r="J83" s="465"/>
      <c r="K83" s="332"/>
      <c r="L83" s="277"/>
      <c r="M83" s="326"/>
      <c r="N83" s="326"/>
    </row>
    <row r="84" spans="1:14" s="156" customFormat="1" ht="19.5" customHeight="1">
      <c r="A84" s="457"/>
      <c r="B84" s="457"/>
      <c r="C84" s="457"/>
      <c r="D84" s="457"/>
      <c r="E84" s="458"/>
      <c r="F84" s="457"/>
      <c r="G84" s="457"/>
      <c r="H84" s="457"/>
      <c r="I84" s="465"/>
      <c r="J84" s="465"/>
      <c r="K84" s="332"/>
      <c r="L84" s="277"/>
      <c r="M84" s="326"/>
      <c r="N84" s="326"/>
    </row>
    <row r="85" spans="1:14" s="156" customFormat="1" ht="19.5" customHeight="1">
      <c r="A85" s="457"/>
      <c r="B85" s="457"/>
      <c r="C85" s="457"/>
      <c r="D85" s="457"/>
      <c r="E85" s="458"/>
      <c r="F85" s="457"/>
      <c r="G85" s="457"/>
      <c r="H85" s="457"/>
      <c r="I85" s="465"/>
      <c r="J85" s="465"/>
      <c r="K85" s="332"/>
      <c r="L85" s="277"/>
      <c r="M85" s="326"/>
      <c r="N85" s="326"/>
    </row>
    <row r="86" spans="1:14" s="156" customFormat="1" ht="19.5" customHeight="1">
      <c r="A86" s="457"/>
      <c r="B86" s="457"/>
      <c r="C86" s="457"/>
      <c r="D86" s="457"/>
      <c r="E86" s="458"/>
      <c r="F86" s="457"/>
      <c r="G86" s="457"/>
      <c r="H86" s="457"/>
      <c r="I86" s="465"/>
      <c r="J86" s="465"/>
      <c r="K86" s="332"/>
      <c r="L86" s="277"/>
      <c r="M86" s="326"/>
      <c r="N86" s="326"/>
    </row>
    <row r="87" spans="1:14" s="152" customFormat="1" ht="15">
      <c r="A87" s="484" t="s">
        <v>161</v>
      </c>
      <c r="B87" s="467"/>
      <c r="C87" s="467"/>
      <c r="D87" s="467"/>
      <c r="E87" s="467"/>
      <c r="F87" s="467"/>
      <c r="G87" s="467"/>
      <c r="H87" s="467"/>
      <c r="I87" s="467"/>
      <c r="J87" s="424"/>
      <c r="K87" s="245"/>
      <c r="L87" s="246"/>
      <c r="M87" s="247"/>
      <c r="N87" s="248"/>
    </row>
    <row r="88" spans="1:14" s="152" customFormat="1" ht="15">
      <c r="A88" s="485" t="s">
        <v>162</v>
      </c>
      <c r="B88" s="485"/>
      <c r="C88" s="485"/>
      <c r="D88" s="485"/>
      <c r="E88" s="485"/>
      <c r="F88" s="485"/>
      <c r="G88" s="485"/>
      <c r="H88" s="485"/>
      <c r="I88" s="485"/>
      <c r="J88" s="424"/>
      <c r="K88" s="333"/>
      <c r="L88" s="333"/>
      <c r="M88" s="333"/>
      <c r="N88" s="248"/>
    </row>
    <row r="89" spans="1:14" s="152" customFormat="1" ht="12">
      <c r="B89" s="333"/>
      <c r="C89" s="333"/>
      <c r="D89" s="333"/>
      <c r="E89" s="339"/>
      <c r="F89" s="333"/>
      <c r="G89" s="333"/>
      <c r="H89" s="333"/>
      <c r="I89" s="333"/>
      <c r="J89" s="333"/>
      <c r="K89" s="333"/>
      <c r="L89" s="333"/>
      <c r="M89" s="333"/>
      <c r="N89" s="248"/>
    </row>
    <row r="90" spans="1:14" s="152" customFormat="1">
      <c r="B90" s="338"/>
      <c r="C90" s="459"/>
      <c r="E90" s="347"/>
      <c r="F90" s="162"/>
      <c r="G90" s="312"/>
      <c r="H90" s="312"/>
      <c r="I90" s="246"/>
      <c r="J90" s="246"/>
      <c r="K90" s="245"/>
      <c r="L90" s="246"/>
      <c r="M90" s="247"/>
      <c r="N90" s="248"/>
    </row>
    <row r="91" spans="1:14" s="152" customFormat="1">
      <c r="A91" s="309"/>
      <c r="B91" s="338"/>
      <c r="E91" s="347"/>
      <c r="F91" s="162"/>
      <c r="G91" s="312"/>
      <c r="H91" s="312"/>
      <c r="I91" s="246"/>
      <c r="J91" s="246"/>
      <c r="K91" s="245"/>
      <c r="L91" s="246"/>
      <c r="M91" s="247"/>
      <c r="N91" s="248"/>
    </row>
    <row r="92" spans="1:14" s="152" customFormat="1">
      <c r="A92" s="309"/>
      <c r="B92" s="338"/>
      <c r="E92" s="347"/>
      <c r="F92" s="311"/>
      <c r="G92" s="312"/>
      <c r="H92" s="312"/>
      <c r="I92" s="246"/>
      <c r="J92" s="246"/>
      <c r="K92" s="245"/>
      <c r="L92" s="246"/>
      <c r="M92" s="247"/>
      <c r="N92" s="248"/>
    </row>
    <row r="93" spans="1:14" s="152" customFormat="1">
      <c r="A93" s="158"/>
      <c r="B93" s="338"/>
      <c r="C93" s="160"/>
      <c r="D93" s="160"/>
      <c r="E93" s="460"/>
      <c r="F93" s="162"/>
      <c r="G93" s="163"/>
      <c r="H93" s="163"/>
      <c r="I93" s="164"/>
      <c r="J93" s="164"/>
      <c r="K93" s="165"/>
      <c r="L93" s="246"/>
      <c r="M93" s="247"/>
      <c r="N93" s="248"/>
    </row>
    <row r="94" spans="1:14" s="152" customFormat="1">
      <c r="A94" s="158"/>
      <c r="B94" s="338"/>
      <c r="C94" s="160"/>
      <c r="D94" s="160"/>
      <c r="E94" s="460"/>
      <c r="F94" s="162"/>
      <c r="G94" s="163"/>
      <c r="H94" s="163"/>
      <c r="I94" s="164"/>
      <c r="J94" s="164"/>
      <c r="K94" s="165"/>
      <c r="L94" s="246"/>
      <c r="M94" s="247"/>
      <c r="N94" s="248"/>
    </row>
    <row r="95" spans="1:14" s="152" customFormat="1">
      <c r="A95" s="158"/>
      <c r="B95" s="334"/>
      <c r="C95" s="160"/>
      <c r="D95" s="160"/>
      <c r="E95" s="460"/>
      <c r="F95" s="162"/>
      <c r="G95" s="163"/>
      <c r="H95" s="163"/>
      <c r="I95" s="164"/>
      <c r="J95" s="164"/>
      <c r="K95" s="165"/>
      <c r="L95" s="246"/>
      <c r="M95" s="247"/>
      <c r="N95" s="248"/>
    </row>
    <row r="96" spans="1:14" s="152" customFormat="1">
      <c r="A96" s="158"/>
      <c r="B96" s="334"/>
      <c r="C96" s="160"/>
      <c r="D96" s="160"/>
      <c r="E96" s="460"/>
      <c r="F96" s="162"/>
      <c r="G96" s="163"/>
      <c r="H96" s="163"/>
      <c r="I96" s="164"/>
      <c r="J96" s="164"/>
      <c r="K96" s="165"/>
      <c r="L96" s="246"/>
      <c r="M96" s="247"/>
      <c r="N96" s="248"/>
    </row>
    <row r="97" spans="1:16">
      <c r="E97" s="460"/>
    </row>
    <row r="98" spans="1:16">
      <c r="E98" s="460"/>
    </row>
    <row r="99" spans="1:16">
      <c r="E99" s="460"/>
    </row>
    <row r="100" spans="1:16">
      <c r="E100" s="460"/>
    </row>
    <row r="101" spans="1:16">
      <c r="E101" s="460"/>
    </row>
    <row r="102" spans="1:16">
      <c r="E102" s="460"/>
    </row>
    <row r="103" spans="1:16">
      <c r="E103" s="460"/>
    </row>
    <row r="104" spans="1:16">
      <c r="E104" s="460"/>
    </row>
    <row r="105" spans="1:16">
      <c r="E105" s="460"/>
    </row>
    <row r="106" spans="1:16" s="157" customFormat="1">
      <c r="A106" s="158"/>
      <c r="B106" s="334"/>
      <c r="C106" s="160"/>
      <c r="D106" s="160"/>
      <c r="E106" s="460"/>
      <c r="F106" s="162"/>
      <c r="G106" s="163"/>
      <c r="H106" s="163"/>
      <c r="I106" s="164"/>
      <c r="J106" s="164"/>
      <c r="K106" s="165"/>
      <c r="L106" s="164"/>
      <c r="N106" s="166"/>
      <c r="O106" s="161"/>
      <c r="P106" s="161"/>
    </row>
    <row r="107" spans="1:16" s="157" customFormat="1">
      <c r="A107" s="158"/>
      <c r="B107" s="334"/>
      <c r="C107" s="160"/>
      <c r="D107" s="160"/>
      <c r="E107" s="460"/>
      <c r="F107" s="162"/>
      <c r="G107" s="163"/>
      <c r="H107" s="163"/>
      <c r="I107" s="164"/>
      <c r="J107" s="164"/>
      <c r="K107" s="165"/>
      <c r="L107" s="164"/>
      <c r="N107" s="166"/>
      <c r="O107" s="161"/>
      <c r="P107" s="161"/>
    </row>
    <row r="108" spans="1:16" s="157" customFormat="1">
      <c r="A108" s="158"/>
      <c r="B108" s="334"/>
      <c r="C108" s="160"/>
      <c r="D108" s="160"/>
      <c r="E108" s="460"/>
      <c r="F108" s="162"/>
      <c r="G108" s="163"/>
      <c r="H108" s="163"/>
      <c r="I108" s="164"/>
      <c r="J108" s="164"/>
      <c r="K108" s="165"/>
      <c r="L108" s="164"/>
      <c r="N108" s="166"/>
      <c r="O108" s="161"/>
      <c r="P108" s="161"/>
    </row>
    <row r="109" spans="1:16" s="157" customFormat="1">
      <c r="A109" s="158"/>
      <c r="B109" s="334"/>
      <c r="C109" s="160"/>
      <c r="D109" s="160"/>
      <c r="E109" s="460"/>
      <c r="F109" s="162"/>
      <c r="G109" s="163"/>
      <c r="H109" s="163"/>
      <c r="I109" s="164"/>
      <c r="J109" s="164"/>
      <c r="K109" s="165"/>
      <c r="L109" s="164"/>
      <c r="N109" s="166"/>
      <c r="O109" s="161"/>
      <c r="P109" s="161"/>
    </row>
    <row r="110" spans="1:16" s="157" customFormat="1">
      <c r="A110" s="158"/>
      <c r="B110" s="334"/>
      <c r="C110" s="160"/>
      <c r="D110" s="160"/>
      <c r="E110" s="460"/>
      <c r="F110" s="162"/>
      <c r="G110" s="163"/>
      <c r="H110" s="163"/>
      <c r="I110" s="164"/>
      <c r="J110" s="164"/>
      <c r="K110" s="165"/>
      <c r="L110" s="164"/>
      <c r="N110" s="166"/>
      <c r="O110" s="161"/>
      <c r="P110" s="161"/>
    </row>
    <row r="111" spans="1:16" s="157" customFormat="1">
      <c r="A111" s="158"/>
      <c r="B111" s="334"/>
      <c r="C111" s="160"/>
      <c r="D111" s="160"/>
      <c r="E111" s="460"/>
      <c r="F111" s="162"/>
      <c r="G111" s="163"/>
      <c r="H111" s="163"/>
      <c r="I111" s="164"/>
      <c r="J111" s="164"/>
      <c r="K111" s="165"/>
      <c r="L111" s="164"/>
      <c r="N111" s="166"/>
      <c r="O111" s="161"/>
      <c r="P111" s="161"/>
    </row>
    <row r="112" spans="1:16" s="157" customFormat="1">
      <c r="A112" s="158"/>
      <c r="B112" s="334"/>
      <c r="C112" s="160"/>
      <c r="D112" s="160"/>
      <c r="E112" s="460"/>
      <c r="F112" s="162"/>
      <c r="G112" s="163"/>
      <c r="H112" s="163"/>
      <c r="I112" s="164"/>
      <c r="J112" s="164"/>
      <c r="K112" s="165"/>
      <c r="L112" s="164"/>
      <c r="N112" s="166"/>
      <c r="O112" s="161"/>
      <c r="P112" s="161"/>
    </row>
    <row r="113" spans="1:16" s="157" customFormat="1">
      <c r="A113" s="158"/>
      <c r="B113" s="334"/>
      <c r="C113" s="160"/>
      <c r="D113" s="160"/>
      <c r="E113" s="460"/>
      <c r="F113" s="162"/>
      <c r="G113" s="163"/>
      <c r="H113" s="163"/>
      <c r="I113" s="164"/>
      <c r="J113" s="164"/>
      <c r="K113" s="165"/>
      <c r="L113" s="164"/>
      <c r="N113" s="166"/>
      <c r="O113" s="161"/>
      <c r="P113" s="161"/>
    </row>
    <row r="114" spans="1:16" s="157" customFormat="1">
      <c r="A114" s="158"/>
      <c r="B114" s="334"/>
      <c r="C114" s="160"/>
      <c r="D114" s="160"/>
      <c r="E114" s="460"/>
      <c r="F114" s="162"/>
      <c r="G114" s="163"/>
      <c r="H114" s="163"/>
      <c r="I114" s="164"/>
      <c r="J114" s="164"/>
      <c r="K114" s="165"/>
      <c r="L114" s="164"/>
      <c r="N114" s="166"/>
      <c r="O114" s="161"/>
      <c r="P114" s="161"/>
    </row>
    <row r="115" spans="1:16" s="157" customFormat="1">
      <c r="A115" s="158"/>
      <c r="B115" s="334"/>
      <c r="C115" s="160"/>
      <c r="D115" s="160"/>
      <c r="E115" s="460"/>
      <c r="F115" s="162"/>
      <c r="G115" s="163"/>
      <c r="H115" s="163"/>
      <c r="I115" s="164"/>
      <c r="J115" s="164"/>
      <c r="K115" s="165"/>
      <c r="L115" s="164"/>
      <c r="N115" s="166"/>
      <c r="O115" s="161"/>
      <c r="P115" s="161"/>
    </row>
    <row r="116" spans="1:16" s="157" customFormat="1">
      <c r="A116" s="158"/>
      <c r="B116" s="334"/>
      <c r="C116" s="160"/>
      <c r="D116" s="160"/>
      <c r="E116" s="460"/>
      <c r="F116" s="162"/>
      <c r="G116" s="163"/>
      <c r="H116" s="163"/>
      <c r="I116" s="164"/>
      <c r="J116" s="164"/>
      <c r="K116" s="165"/>
      <c r="L116" s="164"/>
      <c r="N116" s="166"/>
      <c r="O116" s="161"/>
      <c r="P116" s="161"/>
    </row>
    <row r="117" spans="1:16" s="157" customFormat="1">
      <c r="A117" s="158"/>
      <c r="B117" s="334"/>
      <c r="C117" s="160"/>
      <c r="D117" s="160"/>
      <c r="E117" s="460"/>
      <c r="F117" s="162"/>
      <c r="G117" s="163"/>
      <c r="H117" s="163"/>
      <c r="I117" s="164"/>
      <c r="J117" s="164"/>
      <c r="K117" s="165"/>
      <c r="L117" s="164"/>
      <c r="N117" s="166"/>
      <c r="O117" s="161"/>
      <c r="P117" s="161"/>
    </row>
    <row r="118" spans="1:16" s="157" customFormat="1">
      <c r="A118" s="158"/>
      <c r="B118" s="334"/>
      <c r="C118" s="160"/>
      <c r="D118" s="160"/>
      <c r="E118" s="460"/>
      <c r="F118" s="162"/>
      <c r="G118" s="163"/>
      <c r="H118" s="163"/>
      <c r="I118" s="164"/>
      <c r="J118" s="164"/>
      <c r="K118" s="165"/>
      <c r="L118" s="164"/>
      <c r="N118" s="166"/>
      <c r="O118" s="161"/>
      <c r="P118" s="161"/>
    </row>
    <row r="119" spans="1:16" s="157" customFormat="1">
      <c r="A119" s="158"/>
      <c r="B119" s="334"/>
      <c r="C119" s="160"/>
      <c r="D119" s="160"/>
      <c r="E119" s="460"/>
      <c r="F119" s="162"/>
      <c r="G119" s="163"/>
      <c r="H119" s="163"/>
      <c r="I119" s="164"/>
      <c r="J119" s="164"/>
      <c r="K119" s="165"/>
      <c r="L119" s="164"/>
      <c r="N119" s="166"/>
      <c r="O119" s="161"/>
      <c r="P119" s="161"/>
    </row>
    <row r="120" spans="1:16" s="157" customFormat="1">
      <c r="A120" s="158"/>
      <c r="B120" s="334"/>
      <c r="C120" s="160"/>
      <c r="D120" s="160"/>
      <c r="E120" s="460"/>
      <c r="F120" s="162"/>
      <c r="G120" s="163"/>
      <c r="H120" s="163"/>
      <c r="I120" s="164"/>
      <c r="J120" s="164"/>
      <c r="K120" s="165"/>
      <c r="L120" s="164"/>
      <c r="N120" s="166"/>
      <c r="O120" s="161"/>
      <c r="P120" s="161"/>
    </row>
    <row r="121" spans="1:16" s="157" customFormat="1">
      <c r="A121" s="158"/>
      <c r="B121" s="334"/>
      <c r="C121" s="160"/>
      <c r="D121" s="160"/>
      <c r="E121" s="460"/>
      <c r="F121" s="162"/>
      <c r="G121" s="163"/>
      <c r="H121" s="163"/>
      <c r="I121" s="164"/>
      <c r="J121" s="164"/>
      <c r="K121" s="165"/>
      <c r="L121" s="164"/>
      <c r="N121" s="166"/>
      <c r="O121" s="161"/>
      <c r="P121" s="161"/>
    </row>
    <row r="122" spans="1:16" s="157" customFormat="1">
      <c r="A122" s="158"/>
      <c r="B122" s="334"/>
      <c r="C122" s="160"/>
      <c r="D122" s="160"/>
      <c r="E122" s="460"/>
      <c r="F122" s="162"/>
      <c r="G122" s="163"/>
      <c r="H122" s="163"/>
      <c r="I122" s="164"/>
      <c r="J122" s="164"/>
      <c r="K122" s="165"/>
      <c r="L122" s="164"/>
      <c r="N122" s="166"/>
      <c r="O122" s="161"/>
      <c r="P122" s="161"/>
    </row>
    <row r="123" spans="1:16" s="157" customFormat="1">
      <c r="A123" s="158"/>
      <c r="B123" s="334"/>
      <c r="C123" s="160"/>
      <c r="D123" s="160"/>
      <c r="E123" s="460"/>
      <c r="F123" s="162"/>
      <c r="G123" s="163"/>
      <c r="H123" s="163"/>
      <c r="I123" s="164"/>
      <c r="J123" s="164"/>
      <c r="K123" s="165"/>
      <c r="L123" s="164"/>
      <c r="N123" s="166"/>
      <c r="O123" s="161"/>
      <c r="P123" s="161"/>
    </row>
    <row r="124" spans="1:16" s="157" customFormat="1">
      <c r="A124" s="158"/>
      <c r="B124" s="334"/>
      <c r="C124" s="160"/>
      <c r="D124" s="160"/>
      <c r="E124" s="460"/>
      <c r="F124" s="162"/>
      <c r="G124" s="163"/>
      <c r="H124" s="163"/>
      <c r="I124" s="164"/>
      <c r="J124" s="164"/>
      <c r="K124" s="165"/>
      <c r="L124" s="164"/>
      <c r="N124" s="166"/>
      <c r="O124" s="161"/>
      <c r="P124" s="161"/>
    </row>
    <row r="125" spans="1:16" s="157" customFormat="1">
      <c r="A125" s="158"/>
      <c r="B125" s="334"/>
      <c r="C125" s="160"/>
      <c r="D125" s="160"/>
      <c r="E125" s="460"/>
      <c r="F125" s="162"/>
      <c r="G125" s="163"/>
      <c r="H125" s="163"/>
      <c r="I125" s="164"/>
      <c r="J125" s="164"/>
      <c r="K125" s="165"/>
      <c r="L125" s="164"/>
      <c r="N125" s="166"/>
      <c r="O125" s="161"/>
      <c r="P125" s="161"/>
    </row>
    <row r="126" spans="1:16" s="157" customFormat="1">
      <c r="A126" s="158"/>
      <c r="B126" s="334"/>
      <c r="C126" s="160"/>
      <c r="D126" s="160"/>
      <c r="E126" s="460"/>
      <c r="F126" s="162"/>
      <c r="G126" s="163"/>
      <c r="H126" s="163"/>
      <c r="I126" s="164"/>
      <c r="J126" s="164"/>
      <c r="K126" s="165"/>
      <c r="L126" s="164"/>
      <c r="N126" s="166"/>
      <c r="O126" s="161"/>
      <c r="P126" s="161"/>
    </row>
    <row r="127" spans="1:16" s="157" customFormat="1">
      <c r="A127" s="158"/>
      <c r="B127" s="334"/>
      <c r="C127" s="160"/>
      <c r="D127" s="160"/>
      <c r="E127" s="460"/>
      <c r="F127" s="162"/>
      <c r="G127" s="163"/>
      <c r="H127" s="163"/>
      <c r="I127" s="164"/>
      <c r="J127" s="164"/>
      <c r="K127" s="165"/>
      <c r="L127" s="164"/>
      <c r="N127" s="166"/>
      <c r="O127" s="161"/>
      <c r="P127" s="161"/>
    </row>
    <row r="128" spans="1:16" s="157" customFormat="1">
      <c r="A128" s="158"/>
      <c r="B128" s="334"/>
      <c r="C128" s="160"/>
      <c r="D128" s="160"/>
      <c r="E128" s="460"/>
      <c r="F128" s="162"/>
      <c r="G128" s="163"/>
      <c r="H128" s="163"/>
      <c r="I128" s="164"/>
      <c r="J128" s="164"/>
      <c r="K128" s="165"/>
      <c r="L128" s="164"/>
      <c r="N128" s="166"/>
      <c r="O128" s="161"/>
      <c r="P128" s="161"/>
    </row>
    <row r="129" spans="1:16" s="157" customFormat="1">
      <c r="A129" s="158"/>
      <c r="B129" s="334"/>
      <c r="C129" s="160"/>
      <c r="D129" s="160"/>
      <c r="E129" s="460"/>
      <c r="F129" s="162"/>
      <c r="G129" s="163"/>
      <c r="H129" s="163"/>
      <c r="I129" s="164"/>
      <c r="J129" s="164"/>
      <c r="K129" s="165"/>
      <c r="L129" s="164"/>
      <c r="N129" s="166"/>
      <c r="O129" s="161"/>
      <c r="P129" s="161"/>
    </row>
    <row r="130" spans="1:16" s="157" customFormat="1">
      <c r="A130" s="158"/>
      <c r="B130" s="334"/>
      <c r="C130" s="160"/>
      <c r="D130" s="160"/>
      <c r="E130" s="460"/>
      <c r="F130" s="162"/>
      <c r="G130" s="163"/>
      <c r="H130" s="163"/>
      <c r="I130" s="164"/>
      <c r="J130" s="164"/>
      <c r="K130" s="165"/>
      <c r="L130" s="164"/>
      <c r="N130" s="166"/>
      <c r="O130" s="161"/>
      <c r="P130" s="161"/>
    </row>
    <row r="131" spans="1:16" s="157" customFormat="1">
      <c r="A131" s="158"/>
      <c r="B131" s="334"/>
      <c r="C131" s="160"/>
      <c r="D131" s="160"/>
      <c r="E131" s="460"/>
      <c r="F131" s="162"/>
      <c r="G131" s="163"/>
      <c r="H131" s="163"/>
      <c r="I131" s="164"/>
      <c r="J131" s="164"/>
      <c r="K131" s="165"/>
      <c r="L131" s="164"/>
      <c r="N131" s="166"/>
      <c r="O131" s="161"/>
      <c r="P131" s="161"/>
    </row>
    <row r="132" spans="1:16" s="157" customFormat="1">
      <c r="A132" s="158"/>
      <c r="B132" s="334"/>
      <c r="C132" s="160"/>
      <c r="D132" s="160"/>
      <c r="E132" s="460"/>
      <c r="F132" s="162"/>
      <c r="G132" s="163"/>
      <c r="H132" s="163"/>
      <c r="I132" s="164"/>
      <c r="J132" s="164"/>
      <c r="K132" s="165"/>
      <c r="L132" s="164"/>
      <c r="N132" s="166"/>
      <c r="O132" s="161"/>
      <c r="P132" s="161"/>
    </row>
    <row r="133" spans="1:16" s="157" customFormat="1">
      <c r="A133" s="158"/>
      <c r="B133" s="334"/>
      <c r="C133" s="160"/>
      <c r="D133" s="160"/>
      <c r="E133" s="460"/>
      <c r="F133" s="162"/>
      <c r="G133" s="163"/>
      <c r="H133" s="163"/>
      <c r="I133" s="164"/>
      <c r="J133" s="164"/>
      <c r="K133" s="165"/>
      <c r="L133" s="164"/>
      <c r="N133" s="166"/>
      <c r="O133" s="161"/>
      <c r="P133" s="161"/>
    </row>
    <row r="134" spans="1:16" s="157" customFormat="1">
      <c r="A134" s="158"/>
      <c r="B134" s="334"/>
      <c r="C134" s="160"/>
      <c r="D134" s="160"/>
      <c r="E134" s="460"/>
      <c r="F134" s="162"/>
      <c r="G134" s="163"/>
      <c r="H134" s="163"/>
      <c r="I134" s="164"/>
      <c r="J134" s="164"/>
      <c r="K134" s="165"/>
      <c r="L134" s="164"/>
      <c r="N134" s="166"/>
      <c r="O134" s="161"/>
      <c r="P134" s="161"/>
    </row>
    <row r="135" spans="1:16" s="157" customFormat="1">
      <c r="A135" s="158"/>
      <c r="B135" s="334"/>
      <c r="C135" s="160"/>
      <c r="D135" s="160"/>
      <c r="E135" s="460"/>
      <c r="F135" s="162"/>
      <c r="G135" s="163"/>
      <c r="H135" s="163"/>
      <c r="I135" s="164"/>
      <c r="J135" s="164"/>
      <c r="K135" s="165"/>
      <c r="L135" s="164"/>
      <c r="N135" s="166"/>
      <c r="O135" s="161"/>
      <c r="P135" s="161"/>
    </row>
    <row r="136" spans="1:16" s="157" customFormat="1">
      <c r="A136" s="158"/>
      <c r="B136" s="334"/>
      <c r="C136" s="160"/>
      <c r="D136" s="160"/>
      <c r="E136" s="460"/>
      <c r="F136" s="162"/>
      <c r="G136" s="163"/>
      <c r="H136" s="163"/>
      <c r="I136" s="164"/>
      <c r="J136" s="164"/>
      <c r="K136" s="165"/>
      <c r="L136" s="164"/>
      <c r="N136" s="166"/>
      <c r="O136" s="161"/>
      <c r="P136" s="161"/>
    </row>
    <row r="137" spans="1:16" s="157" customFormat="1">
      <c r="A137" s="158"/>
      <c r="B137" s="334"/>
      <c r="C137" s="160"/>
      <c r="D137" s="160"/>
      <c r="E137" s="460"/>
      <c r="F137" s="162"/>
      <c r="G137" s="163"/>
      <c r="H137" s="163"/>
      <c r="I137" s="164"/>
      <c r="J137" s="164"/>
      <c r="K137" s="165"/>
      <c r="L137" s="164"/>
      <c r="N137" s="166"/>
      <c r="O137" s="161"/>
      <c r="P137" s="161"/>
    </row>
    <row r="138" spans="1:16" s="157" customFormat="1">
      <c r="A138" s="158"/>
      <c r="B138" s="334"/>
      <c r="C138" s="160"/>
      <c r="D138" s="160"/>
      <c r="E138" s="460"/>
      <c r="F138" s="162"/>
      <c r="G138" s="163"/>
      <c r="H138" s="163"/>
      <c r="I138" s="164"/>
      <c r="J138" s="164"/>
      <c r="K138" s="165"/>
      <c r="L138" s="164"/>
      <c r="N138" s="166"/>
      <c r="O138" s="161"/>
      <c r="P138" s="161"/>
    </row>
    <row r="139" spans="1:16" s="157" customFormat="1">
      <c r="A139" s="158"/>
      <c r="B139" s="334"/>
      <c r="C139" s="160"/>
      <c r="D139" s="160"/>
      <c r="E139" s="460"/>
      <c r="F139" s="162"/>
      <c r="G139" s="163"/>
      <c r="H139" s="163"/>
      <c r="I139" s="164"/>
      <c r="J139" s="164"/>
      <c r="K139" s="165"/>
      <c r="L139" s="164"/>
      <c r="N139" s="166"/>
      <c r="O139" s="161"/>
      <c r="P139" s="161"/>
    </row>
    <row r="140" spans="1:16" s="157" customFormat="1">
      <c r="A140" s="158"/>
      <c r="B140" s="334"/>
      <c r="C140" s="160"/>
      <c r="D140" s="160"/>
      <c r="E140" s="460"/>
      <c r="F140" s="162"/>
      <c r="G140" s="163"/>
      <c r="H140" s="163"/>
      <c r="I140" s="164"/>
      <c r="J140" s="164"/>
      <c r="K140" s="165"/>
      <c r="L140" s="164"/>
      <c r="N140" s="166"/>
      <c r="O140" s="161"/>
      <c r="P140" s="161"/>
    </row>
    <row r="141" spans="1:16" s="157" customFormat="1">
      <c r="A141" s="158"/>
      <c r="B141" s="334"/>
      <c r="C141" s="160"/>
      <c r="D141" s="160"/>
      <c r="E141" s="460"/>
      <c r="F141" s="162"/>
      <c r="G141" s="163"/>
      <c r="H141" s="163"/>
      <c r="I141" s="164"/>
      <c r="J141" s="164"/>
      <c r="K141" s="165"/>
      <c r="L141" s="164"/>
      <c r="N141" s="166"/>
      <c r="O141" s="161"/>
      <c r="P141" s="161"/>
    </row>
    <row r="142" spans="1:16" s="157" customFormat="1">
      <c r="A142" s="158"/>
      <c r="B142" s="334"/>
      <c r="C142" s="160"/>
      <c r="D142" s="160"/>
      <c r="E142" s="460"/>
      <c r="F142" s="162"/>
      <c r="G142" s="163"/>
      <c r="H142" s="163"/>
      <c r="I142" s="164"/>
      <c r="J142" s="164"/>
      <c r="K142" s="165"/>
      <c r="L142" s="164"/>
      <c r="N142" s="166"/>
      <c r="O142" s="161"/>
      <c r="P142" s="161"/>
    </row>
    <row r="143" spans="1:16" s="157" customFormat="1">
      <c r="A143" s="158"/>
      <c r="B143" s="334"/>
      <c r="C143" s="160"/>
      <c r="D143" s="160"/>
      <c r="E143" s="460"/>
      <c r="F143" s="162"/>
      <c r="G143" s="163"/>
      <c r="H143" s="163"/>
      <c r="I143" s="164"/>
      <c r="J143" s="164"/>
      <c r="K143" s="165"/>
      <c r="L143" s="164"/>
      <c r="N143" s="166"/>
      <c r="O143" s="161"/>
      <c r="P143" s="161"/>
    </row>
    <row r="144" spans="1:16" s="157" customFormat="1">
      <c r="A144" s="158"/>
      <c r="B144" s="334"/>
      <c r="C144" s="160"/>
      <c r="D144" s="160"/>
      <c r="E144" s="460"/>
      <c r="F144" s="162"/>
      <c r="G144" s="163"/>
      <c r="H144" s="163"/>
      <c r="I144" s="164"/>
      <c r="J144" s="164"/>
      <c r="K144" s="165"/>
      <c r="L144" s="164"/>
      <c r="N144" s="166"/>
      <c r="O144" s="161"/>
      <c r="P144" s="161"/>
    </row>
    <row r="145" spans="1:16" s="157" customFormat="1">
      <c r="A145" s="158"/>
      <c r="B145" s="334"/>
      <c r="C145" s="160"/>
      <c r="D145" s="160"/>
      <c r="E145" s="460"/>
      <c r="F145" s="162"/>
      <c r="G145" s="163"/>
      <c r="H145" s="163"/>
      <c r="I145" s="164"/>
      <c r="J145" s="164"/>
      <c r="K145" s="165"/>
      <c r="L145" s="164"/>
      <c r="N145" s="166"/>
      <c r="O145" s="161"/>
      <c r="P145" s="161"/>
    </row>
    <row r="146" spans="1:16" s="157" customFormat="1">
      <c r="A146" s="158"/>
      <c r="B146" s="334"/>
      <c r="C146" s="160"/>
      <c r="D146" s="160"/>
      <c r="E146" s="460"/>
      <c r="F146" s="162"/>
      <c r="G146" s="163"/>
      <c r="H146" s="163"/>
      <c r="I146" s="164"/>
      <c r="J146" s="164"/>
      <c r="K146" s="165"/>
      <c r="L146" s="164"/>
      <c r="N146" s="166"/>
      <c r="O146" s="161"/>
      <c r="P146" s="161"/>
    </row>
    <row r="147" spans="1:16" s="157" customFormat="1">
      <c r="A147" s="158"/>
      <c r="B147" s="334"/>
      <c r="C147" s="160"/>
      <c r="D147" s="160"/>
      <c r="E147" s="460"/>
      <c r="F147" s="162"/>
      <c r="G147" s="163"/>
      <c r="H147" s="163"/>
      <c r="I147" s="164"/>
      <c r="J147" s="164"/>
      <c r="K147" s="165"/>
      <c r="L147" s="164"/>
      <c r="N147" s="166"/>
      <c r="O147" s="161"/>
      <c r="P147" s="161"/>
    </row>
    <row r="148" spans="1:16" s="157" customFormat="1">
      <c r="A148" s="158"/>
      <c r="B148" s="334"/>
      <c r="C148" s="160"/>
      <c r="D148" s="160"/>
      <c r="E148" s="460"/>
      <c r="F148" s="162"/>
      <c r="G148" s="163"/>
      <c r="H148" s="163"/>
      <c r="I148" s="164"/>
      <c r="J148" s="164"/>
      <c r="K148" s="165"/>
      <c r="L148" s="164"/>
      <c r="N148" s="166"/>
      <c r="O148" s="161"/>
      <c r="P148" s="161"/>
    </row>
    <row r="149" spans="1:16" s="157" customFormat="1">
      <c r="A149" s="158"/>
      <c r="B149" s="334"/>
      <c r="C149" s="160"/>
      <c r="D149" s="160"/>
      <c r="E149" s="460"/>
      <c r="F149" s="162"/>
      <c r="G149" s="163"/>
      <c r="H149" s="163"/>
      <c r="I149" s="164"/>
      <c r="J149" s="164"/>
      <c r="K149" s="165"/>
      <c r="L149" s="164"/>
      <c r="N149" s="166"/>
      <c r="O149" s="161"/>
      <c r="P149" s="161"/>
    </row>
    <row r="150" spans="1:16" s="157" customFormat="1">
      <c r="A150" s="158"/>
      <c r="B150" s="334"/>
      <c r="C150" s="160"/>
      <c r="D150" s="160"/>
      <c r="E150" s="460"/>
      <c r="F150" s="162"/>
      <c r="G150" s="163"/>
      <c r="H150" s="163"/>
      <c r="I150" s="164"/>
      <c r="J150" s="164"/>
      <c r="K150" s="165"/>
      <c r="L150" s="164"/>
      <c r="N150" s="166"/>
      <c r="O150" s="161"/>
      <c r="P150" s="161"/>
    </row>
    <row r="151" spans="1:16" s="157" customFormat="1">
      <c r="A151" s="158"/>
      <c r="B151" s="334"/>
      <c r="C151" s="160"/>
      <c r="D151" s="160"/>
      <c r="E151" s="460"/>
      <c r="F151" s="162"/>
      <c r="G151" s="163"/>
      <c r="H151" s="163"/>
      <c r="I151" s="164"/>
      <c r="J151" s="164"/>
      <c r="K151" s="165"/>
      <c r="L151" s="164"/>
      <c r="N151" s="166"/>
      <c r="O151" s="161"/>
      <c r="P151" s="161"/>
    </row>
    <row r="152" spans="1:16" s="157" customFormat="1">
      <c r="A152" s="158"/>
      <c r="B152" s="334"/>
      <c r="C152" s="160"/>
      <c r="D152" s="160"/>
      <c r="E152" s="460"/>
      <c r="F152" s="162"/>
      <c r="G152" s="163"/>
      <c r="H152" s="163"/>
      <c r="I152" s="164"/>
      <c r="J152" s="164"/>
      <c r="K152" s="165"/>
      <c r="L152" s="164"/>
      <c r="N152" s="166"/>
      <c r="O152" s="161"/>
      <c r="P152" s="161"/>
    </row>
    <row r="153" spans="1:16" s="157" customFormat="1">
      <c r="A153" s="158"/>
      <c r="B153" s="334"/>
      <c r="C153" s="160"/>
      <c r="D153" s="160"/>
      <c r="E153" s="460"/>
      <c r="F153" s="162"/>
      <c r="G153" s="163"/>
      <c r="H153" s="163"/>
      <c r="I153" s="164"/>
      <c r="J153" s="164"/>
      <c r="K153" s="165"/>
      <c r="L153" s="164"/>
      <c r="N153" s="166"/>
      <c r="O153" s="161"/>
      <c r="P153" s="161"/>
    </row>
    <row r="154" spans="1:16" s="157" customFormat="1">
      <c r="A154" s="158"/>
      <c r="B154" s="334"/>
      <c r="C154" s="160"/>
      <c r="D154" s="160"/>
      <c r="E154" s="460"/>
      <c r="F154" s="162"/>
      <c r="G154" s="163"/>
      <c r="H154" s="163"/>
      <c r="I154" s="164"/>
      <c r="J154" s="164"/>
      <c r="K154" s="165"/>
      <c r="L154" s="164"/>
      <c r="N154" s="166"/>
      <c r="O154" s="161"/>
      <c r="P154" s="161"/>
    </row>
    <row r="155" spans="1:16" s="157" customFormat="1">
      <c r="A155" s="158"/>
      <c r="B155" s="334"/>
      <c r="C155" s="160"/>
      <c r="D155" s="160"/>
      <c r="E155" s="460"/>
      <c r="F155" s="162"/>
      <c r="G155" s="163"/>
      <c r="H155" s="163"/>
      <c r="I155" s="164"/>
      <c r="J155" s="164"/>
      <c r="K155" s="165"/>
      <c r="L155" s="164"/>
      <c r="N155" s="166"/>
      <c r="O155" s="161"/>
      <c r="P155" s="161"/>
    </row>
    <row r="156" spans="1:16" s="157" customFormat="1">
      <c r="A156" s="158"/>
      <c r="B156" s="334"/>
      <c r="C156" s="160"/>
      <c r="D156" s="160"/>
      <c r="E156" s="460"/>
      <c r="F156" s="162"/>
      <c r="G156" s="163"/>
      <c r="H156" s="163"/>
      <c r="I156" s="164"/>
      <c r="J156" s="164"/>
      <c r="K156" s="165"/>
      <c r="L156" s="164"/>
      <c r="N156" s="166"/>
      <c r="O156" s="161"/>
      <c r="P156" s="161"/>
    </row>
    <row r="157" spans="1:16" s="157" customFormat="1">
      <c r="A157" s="158"/>
      <c r="B157" s="334"/>
      <c r="C157" s="160"/>
      <c r="D157" s="160"/>
      <c r="E157" s="460"/>
      <c r="F157" s="162"/>
      <c r="G157" s="163"/>
      <c r="H157" s="163"/>
      <c r="I157" s="164"/>
      <c r="J157" s="164"/>
      <c r="K157" s="165"/>
      <c r="L157" s="164"/>
      <c r="N157" s="166"/>
      <c r="O157" s="161"/>
      <c r="P157" s="161"/>
    </row>
    <row r="158" spans="1:16" s="157" customFormat="1">
      <c r="A158" s="158"/>
      <c r="B158" s="334"/>
      <c r="C158" s="160"/>
      <c r="D158" s="160"/>
      <c r="E158" s="460"/>
      <c r="F158" s="162"/>
      <c r="G158" s="163"/>
      <c r="H158" s="163"/>
      <c r="I158" s="164"/>
      <c r="J158" s="164"/>
      <c r="K158" s="165"/>
      <c r="L158" s="164"/>
      <c r="N158" s="166"/>
      <c r="O158" s="161"/>
      <c r="P158" s="161"/>
    </row>
    <row r="159" spans="1:16" s="157" customFormat="1">
      <c r="A159" s="158"/>
      <c r="B159" s="334"/>
      <c r="C159" s="160"/>
      <c r="D159" s="160"/>
      <c r="E159" s="460"/>
      <c r="F159" s="162"/>
      <c r="G159" s="163"/>
      <c r="H159" s="163"/>
      <c r="I159" s="164"/>
      <c r="J159" s="164"/>
      <c r="K159" s="165"/>
      <c r="L159" s="164"/>
      <c r="N159" s="166"/>
      <c r="O159" s="161"/>
      <c r="P159" s="161"/>
    </row>
    <row r="160" spans="1:16" s="157" customFormat="1">
      <c r="A160" s="158"/>
      <c r="B160" s="334"/>
      <c r="C160" s="160"/>
      <c r="D160" s="160"/>
      <c r="E160" s="460"/>
      <c r="F160" s="162"/>
      <c r="G160" s="163"/>
      <c r="H160" s="163"/>
      <c r="I160" s="164"/>
      <c r="J160" s="164"/>
      <c r="K160" s="165"/>
      <c r="L160" s="164"/>
      <c r="N160" s="166"/>
      <c r="O160" s="161"/>
      <c r="P160" s="161"/>
    </row>
    <row r="161" spans="1:16" s="157" customFormat="1">
      <c r="A161" s="158"/>
      <c r="B161" s="334"/>
      <c r="C161" s="160"/>
      <c r="D161" s="160"/>
      <c r="E161" s="460"/>
      <c r="F161" s="162"/>
      <c r="G161" s="163"/>
      <c r="H161" s="163"/>
      <c r="I161" s="164"/>
      <c r="J161" s="164"/>
      <c r="K161" s="165"/>
      <c r="L161" s="164"/>
      <c r="N161" s="166"/>
      <c r="O161" s="161"/>
      <c r="P161" s="161"/>
    </row>
    <row r="162" spans="1:16" s="157" customFormat="1">
      <c r="A162" s="158"/>
      <c r="B162" s="334"/>
      <c r="C162" s="160"/>
      <c r="D162" s="160"/>
      <c r="E162" s="460"/>
      <c r="F162" s="162"/>
      <c r="G162" s="163"/>
      <c r="H162" s="163"/>
      <c r="I162" s="164"/>
      <c r="J162" s="164"/>
      <c r="K162" s="165"/>
      <c r="L162" s="164"/>
      <c r="N162" s="166"/>
      <c r="O162" s="161"/>
      <c r="P162" s="161"/>
    </row>
    <row r="163" spans="1:16" s="157" customFormat="1">
      <c r="A163" s="158"/>
      <c r="B163" s="334"/>
      <c r="C163" s="160"/>
      <c r="D163" s="160"/>
      <c r="E163" s="460"/>
      <c r="F163" s="162"/>
      <c r="G163" s="163"/>
      <c r="H163" s="163"/>
      <c r="I163" s="164"/>
      <c r="J163" s="164"/>
      <c r="K163" s="165"/>
      <c r="L163" s="164"/>
      <c r="N163" s="166"/>
      <c r="O163" s="161"/>
      <c r="P163" s="161"/>
    </row>
    <row r="164" spans="1:16" s="157" customFormat="1">
      <c r="A164" s="158"/>
      <c r="B164" s="334"/>
      <c r="C164" s="160"/>
      <c r="D164" s="160"/>
      <c r="E164" s="460"/>
      <c r="F164" s="162"/>
      <c r="G164" s="163"/>
      <c r="H164" s="163"/>
      <c r="I164" s="164"/>
      <c r="J164" s="164"/>
      <c r="K164" s="165"/>
      <c r="L164" s="164"/>
      <c r="N164" s="166"/>
      <c r="O164" s="161"/>
      <c r="P164" s="161"/>
    </row>
    <row r="165" spans="1:16" s="157" customFormat="1">
      <c r="A165" s="158"/>
      <c r="B165" s="334"/>
      <c r="C165" s="160"/>
      <c r="D165" s="160"/>
      <c r="E165" s="460"/>
      <c r="F165" s="162"/>
      <c r="G165" s="163"/>
      <c r="H165" s="163"/>
      <c r="I165" s="164"/>
      <c r="J165" s="164"/>
      <c r="K165" s="165"/>
      <c r="L165" s="164"/>
      <c r="N165" s="166"/>
      <c r="O165" s="161"/>
      <c r="P165" s="161"/>
    </row>
    <row r="166" spans="1:16" s="157" customFormat="1">
      <c r="A166" s="158"/>
      <c r="B166" s="334"/>
      <c r="C166" s="160"/>
      <c r="D166" s="160"/>
      <c r="E166" s="460"/>
      <c r="F166" s="162"/>
      <c r="G166" s="163"/>
      <c r="H166" s="163"/>
      <c r="I166" s="164"/>
      <c r="J166" s="164"/>
      <c r="K166" s="165"/>
      <c r="L166" s="164"/>
      <c r="N166" s="166"/>
      <c r="O166" s="161"/>
      <c r="P166" s="161"/>
    </row>
    <row r="167" spans="1:16" s="157" customFormat="1">
      <c r="A167" s="158"/>
      <c r="B167" s="334"/>
      <c r="C167" s="160"/>
      <c r="D167" s="160"/>
      <c r="E167" s="460"/>
      <c r="F167" s="162"/>
      <c r="G167" s="163"/>
      <c r="H167" s="163"/>
      <c r="I167" s="164"/>
      <c r="J167" s="164"/>
      <c r="K167" s="165"/>
      <c r="L167" s="164"/>
      <c r="N167" s="166"/>
      <c r="O167" s="161"/>
      <c r="P167" s="161"/>
    </row>
    <row r="168" spans="1:16" s="157" customFormat="1">
      <c r="A168" s="158"/>
      <c r="B168" s="334"/>
      <c r="C168" s="160"/>
      <c r="D168" s="160"/>
      <c r="E168" s="460"/>
      <c r="F168" s="162"/>
      <c r="G168" s="163"/>
      <c r="H168" s="163"/>
      <c r="I168" s="164"/>
      <c r="J168" s="164"/>
      <c r="K168" s="165"/>
      <c r="L168" s="164"/>
      <c r="N168" s="166"/>
      <c r="O168" s="161"/>
      <c r="P168" s="161"/>
    </row>
    <row r="169" spans="1:16" s="157" customFormat="1">
      <c r="A169" s="158"/>
      <c r="B169" s="334"/>
      <c r="C169" s="160"/>
      <c r="D169" s="160"/>
      <c r="E169" s="460"/>
      <c r="F169" s="162"/>
      <c r="G169" s="163"/>
      <c r="H169" s="163"/>
      <c r="I169" s="164"/>
      <c r="J169" s="164"/>
      <c r="K169" s="165"/>
      <c r="L169" s="164"/>
      <c r="N169" s="166"/>
      <c r="O169" s="161"/>
      <c r="P169" s="161"/>
    </row>
    <row r="170" spans="1:16" s="157" customFormat="1">
      <c r="A170" s="158"/>
      <c r="B170" s="334"/>
      <c r="C170" s="160"/>
      <c r="D170" s="160"/>
      <c r="E170" s="460"/>
      <c r="F170" s="162"/>
      <c r="G170" s="163"/>
      <c r="H170" s="163"/>
      <c r="I170" s="164"/>
      <c r="J170" s="164"/>
      <c r="K170" s="165"/>
      <c r="L170" s="164"/>
      <c r="N170" s="166"/>
      <c r="O170" s="161"/>
      <c r="P170" s="161"/>
    </row>
    <row r="171" spans="1:16" s="157" customFormat="1">
      <c r="A171" s="158"/>
      <c r="B171" s="334"/>
      <c r="C171" s="160"/>
      <c r="D171" s="160"/>
      <c r="E171" s="460"/>
      <c r="F171" s="162"/>
      <c r="G171" s="163"/>
      <c r="H171" s="163"/>
      <c r="I171" s="164"/>
      <c r="J171" s="164"/>
      <c r="K171" s="165"/>
      <c r="L171" s="164"/>
      <c r="N171" s="166"/>
      <c r="O171" s="161"/>
      <c r="P171" s="161"/>
    </row>
    <row r="172" spans="1:16" s="157" customFormat="1">
      <c r="A172" s="158"/>
      <c r="B172" s="334"/>
      <c r="C172" s="160"/>
      <c r="D172" s="160"/>
      <c r="E172" s="460"/>
      <c r="F172" s="162"/>
      <c r="G172" s="163"/>
      <c r="H172" s="163"/>
      <c r="I172" s="164"/>
      <c r="J172" s="164"/>
      <c r="K172" s="165"/>
      <c r="L172" s="164"/>
      <c r="N172" s="166"/>
      <c r="O172" s="161"/>
      <c r="P172" s="161"/>
    </row>
    <row r="173" spans="1:16" s="157" customFormat="1">
      <c r="A173" s="158"/>
      <c r="B173" s="334"/>
      <c r="C173" s="160"/>
      <c r="D173" s="160"/>
      <c r="E173" s="460"/>
      <c r="F173" s="162"/>
      <c r="G173" s="163"/>
      <c r="H173" s="163"/>
      <c r="I173" s="164"/>
      <c r="J173" s="164"/>
      <c r="K173" s="165"/>
      <c r="L173" s="164"/>
      <c r="N173" s="166"/>
      <c r="O173" s="161"/>
      <c r="P173" s="161"/>
    </row>
    <row r="174" spans="1:16" s="157" customFormat="1">
      <c r="A174" s="158"/>
      <c r="B174" s="334"/>
      <c r="C174" s="160"/>
      <c r="D174" s="160"/>
      <c r="E174" s="460"/>
      <c r="F174" s="162"/>
      <c r="G174" s="163"/>
      <c r="H174" s="163"/>
      <c r="I174" s="164"/>
      <c r="J174" s="164"/>
      <c r="K174" s="165"/>
      <c r="L174" s="164"/>
      <c r="N174" s="166"/>
      <c r="O174" s="161"/>
      <c r="P174" s="161"/>
    </row>
    <row r="175" spans="1:16" s="157" customFormat="1">
      <c r="A175" s="158"/>
      <c r="B175" s="334"/>
      <c r="C175" s="160"/>
      <c r="D175" s="160"/>
      <c r="E175" s="460"/>
      <c r="F175" s="162"/>
      <c r="G175" s="163"/>
      <c r="H175" s="163"/>
      <c r="I175" s="164"/>
      <c r="J175" s="164"/>
      <c r="K175" s="165"/>
      <c r="L175" s="164"/>
      <c r="N175" s="166"/>
      <c r="O175" s="161"/>
      <c r="P175" s="161"/>
    </row>
    <row r="176" spans="1:16" s="157" customFormat="1">
      <c r="A176" s="158"/>
      <c r="B176" s="334"/>
      <c r="C176" s="160"/>
      <c r="D176" s="160"/>
      <c r="E176" s="460"/>
      <c r="F176" s="162"/>
      <c r="G176" s="163"/>
      <c r="H176" s="163"/>
      <c r="I176" s="164"/>
      <c r="J176" s="164"/>
      <c r="K176" s="165"/>
      <c r="L176" s="164"/>
      <c r="N176" s="166"/>
      <c r="O176" s="161"/>
      <c r="P176" s="161"/>
    </row>
    <row r="177" spans="1:16" s="157" customFormat="1">
      <c r="A177" s="158"/>
      <c r="B177" s="334"/>
      <c r="C177" s="160"/>
      <c r="D177" s="160"/>
      <c r="E177" s="460"/>
      <c r="F177" s="162"/>
      <c r="G177" s="163"/>
      <c r="H177" s="163"/>
      <c r="I177" s="164"/>
      <c r="J177" s="164"/>
      <c r="K177" s="165"/>
      <c r="L177" s="164"/>
      <c r="N177" s="166"/>
      <c r="O177" s="161"/>
      <c r="P177" s="161"/>
    </row>
    <row r="178" spans="1:16" s="157" customFormat="1">
      <c r="A178" s="158"/>
      <c r="B178" s="334"/>
      <c r="C178" s="160"/>
      <c r="D178" s="160"/>
      <c r="E178" s="460"/>
      <c r="F178" s="162"/>
      <c r="G178" s="163"/>
      <c r="H178" s="163"/>
      <c r="I178" s="164"/>
      <c r="J178" s="164"/>
      <c r="K178" s="165"/>
      <c r="L178" s="164"/>
      <c r="N178" s="166"/>
      <c r="O178" s="161"/>
      <c r="P178" s="161"/>
    </row>
    <row r="179" spans="1:16" s="157" customFormat="1">
      <c r="A179" s="158"/>
      <c r="B179" s="334"/>
      <c r="C179" s="160"/>
      <c r="D179" s="160"/>
      <c r="E179" s="460"/>
      <c r="F179" s="162"/>
      <c r="G179" s="163"/>
      <c r="H179" s="163"/>
      <c r="I179" s="164"/>
      <c r="J179" s="164"/>
      <c r="K179" s="165"/>
      <c r="L179" s="164"/>
      <c r="N179" s="166"/>
      <c r="O179" s="161"/>
      <c r="P179" s="161"/>
    </row>
    <row r="180" spans="1:16" s="157" customFormat="1">
      <c r="A180" s="158"/>
      <c r="B180" s="334"/>
      <c r="C180" s="160"/>
      <c r="D180" s="160"/>
      <c r="E180" s="460"/>
      <c r="F180" s="162"/>
      <c r="G180" s="163"/>
      <c r="H180" s="163"/>
      <c r="I180" s="164"/>
      <c r="J180" s="164"/>
      <c r="K180" s="165"/>
      <c r="L180" s="164"/>
      <c r="N180" s="166"/>
      <c r="O180" s="161"/>
      <c r="P180" s="161"/>
    </row>
    <row r="181" spans="1:16" s="157" customFormat="1">
      <c r="A181" s="158"/>
      <c r="B181" s="334"/>
      <c r="C181" s="160"/>
      <c r="D181" s="160"/>
      <c r="E181" s="460"/>
      <c r="F181" s="162"/>
      <c r="G181" s="163"/>
      <c r="H181" s="163"/>
      <c r="I181" s="164"/>
      <c r="J181" s="164"/>
      <c r="K181" s="165"/>
      <c r="L181" s="164"/>
      <c r="N181" s="166"/>
      <c r="O181" s="161"/>
      <c r="P181" s="161"/>
    </row>
    <row r="182" spans="1:16" s="157" customFormat="1">
      <c r="A182" s="158"/>
      <c r="B182" s="334"/>
      <c r="C182" s="160"/>
      <c r="D182" s="160"/>
      <c r="E182" s="460"/>
      <c r="F182" s="162"/>
      <c r="G182" s="163"/>
      <c r="H182" s="163"/>
      <c r="I182" s="164"/>
      <c r="J182" s="164"/>
      <c r="K182" s="165"/>
      <c r="L182" s="164"/>
      <c r="N182" s="166"/>
      <c r="O182" s="161"/>
      <c r="P182" s="161"/>
    </row>
    <row r="183" spans="1:16" s="157" customFormat="1">
      <c r="A183" s="158"/>
      <c r="B183" s="334"/>
      <c r="C183" s="160"/>
      <c r="D183" s="160"/>
      <c r="E183" s="460"/>
      <c r="F183" s="162"/>
      <c r="G183" s="163"/>
      <c r="H183" s="163"/>
      <c r="I183" s="164"/>
      <c r="J183" s="164"/>
      <c r="K183" s="165"/>
      <c r="L183" s="164"/>
      <c r="N183" s="166"/>
      <c r="O183" s="161"/>
      <c r="P183" s="161"/>
    </row>
    <row r="184" spans="1:16" s="157" customFormat="1">
      <c r="A184" s="158"/>
      <c r="B184" s="334"/>
      <c r="C184" s="160"/>
      <c r="D184" s="160"/>
      <c r="E184" s="460"/>
      <c r="F184" s="162"/>
      <c r="G184" s="163"/>
      <c r="H184" s="163"/>
      <c r="I184" s="164"/>
      <c r="J184" s="164"/>
      <c r="K184" s="165"/>
      <c r="L184" s="164"/>
      <c r="N184" s="166"/>
      <c r="O184" s="161"/>
      <c r="P184" s="161"/>
    </row>
    <row r="185" spans="1:16" s="157" customFormat="1">
      <c r="A185" s="158"/>
      <c r="B185" s="334"/>
      <c r="C185" s="160"/>
      <c r="D185" s="160"/>
      <c r="E185" s="460"/>
      <c r="F185" s="162"/>
      <c r="G185" s="163"/>
      <c r="H185" s="163"/>
      <c r="I185" s="164"/>
      <c r="J185" s="164"/>
      <c r="K185" s="165"/>
      <c r="L185" s="164"/>
      <c r="N185" s="166"/>
      <c r="O185" s="161"/>
      <c r="P185" s="161"/>
    </row>
    <row r="186" spans="1:16" s="157" customFormat="1">
      <c r="A186" s="158"/>
      <c r="B186" s="334"/>
      <c r="C186" s="160"/>
      <c r="D186" s="160"/>
      <c r="E186" s="460"/>
      <c r="F186" s="162"/>
      <c r="G186" s="163"/>
      <c r="H186" s="163"/>
      <c r="I186" s="164"/>
      <c r="J186" s="164"/>
      <c r="K186" s="165"/>
      <c r="L186" s="164"/>
      <c r="N186" s="166"/>
      <c r="O186" s="161"/>
      <c r="P186" s="161"/>
    </row>
    <row r="187" spans="1:16" s="157" customFormat="1">
      <c r="A187" s="158"/>
      <c r="B187" s="334"/>
      <c r="C187" s="160"/>
      <c r="D187" s="160"/>
      <c r="E187" s="460"/>
      <c r="F187" s="162"/>
      <c r="G187" s="163"/>
      <c r="H187" s="163"/>
      <c r="I187" s="164"/>
      <c r="J187" s="164"/>
      <c r="K187" s="165"/>
      <c r="L187" s="164"/>
      <c r="N187" s="166"/>
      <c r="O187" s="161"/>
      <c r="P187" s="161"/>
    </row>
    <row r="188" spans="1:16" s="157" customFormat="1">
      <c r="A188" s="158"/>
      <c r="B188" s="334"/>
      <c r="C188" s="160"/>
      <c r="D188" s="160"/>
      <c r="E188" s="460"/>
      <c r="F188" s="162"/>
      <c r="G188" s="163"/>
      <c r="H188" s="163"/>
      <c r="I188" s="164"/>
      <c r="J188" s="164"/>
      <c r="K188" s="165"/>
      <c r="L188" s="164"/>
      <c r="N188" s="166"/>
      <c r="O188" s="161"/>
      <c r="P188" s="161"/>
    </row>
    <row r="189" spans="1:16" s="157" customFormat="1">
      <c r="A189" s="158"/>
      <c r="B189" s="334"/>
      <c r="C189" s="160"/>
      <c r="D189" s="160"/>
      <c r="E189" s="460"/>
      <c r="F189" s="162"/>
      <c r="G189" s="163"/>
      <c r="H189" s="163"/>
      <c r="I189" s="164"/>
      <c r="J189" s="164"/>
      <c r="K189" s="165"/>
      <c r="L189" s="164"/>
      <c r="N189" s="166"/>
      <c r="O189" s="161"/>
      <c r="P189" s="161"/>
    </row>
    <row r="190" spans="1:16" s="157" customFormat="1">
      <c r="A190" s="158"/>
      <c r="B190" s="334"/>
      <c r="C190" s="160"/>
      <c r="D190" s="160"/>
      <c r="E190" s="460"/>
      <c r="F190" s="162"/>
      <c r="G190" s="163"/>
      <c r="H190" s="163"/>
      <c r="I190" s="164"/>
      <c r="J190" s="164"/>
      <c r="K190" s="165"/>
      <c r="L190" s="164"/>
      <c r="N190" s="166"/>
      <c r="O190" s="161"/>
      <c r="P190" s="161"/>
    </row>
    <row r="191" spans="1:16" s="157" customFormat="1">
      <c r="A191" s="158"/>
      <c r="B191" s="334"/>
      <c r="C191" s="160"/>
      <c r="D191" s="160"/>
      <c r="E191" s="460"/>
      <c r="F191" s="162"/>
      <c r="G191" s="163"/>
      <c r="H191" s="163"/>
      <c r="I191" s="164"/>
      <c r="J191" s="164"/>
      <c r="K191" s="165"/>
      <c r="L191" s="164"/>
      <c r="N191" s="166"/>
      <c r="O191" s="161"/>
      <c r="P191" s="161"/>
    </row>
  </sheetData>
  <mergeCells count="29">
    <mergeCell ref="A79:G79"/>
    <mergeCell ref="A81:G81"/>
    <mergeCell ref="A87:I87"/>
    <mergeCell ref="A88:I88"/>
    <mergeCell ref="C52:I52"/>
    <mergeCell ref="A56:G56"/>
    <mergeCell ref="C58:I58"/>
    <mergeCell ref="A63:G63"/>
    <mergeCell ref="C65:I65"/>
    <mergeCell ref="A29:G29"/>
    <mergeCell ref="C31:I31"/>
    <mergeCell ref="A40:G40"/>
    <mergeCell ref="C42:I42"/>
    <mergeCell ref="A50:G50"/>
    <mergeCell ref="A14:C14"/>
    <mergeCell ref="A16:I16"/>
    <mergeCell ref="C20:I20"/>
    <mergeCell ref="A23:G23"/>
    <mergeCell ref="C25:I25"/>
    <mergeCell ref="A9:I9"/>
    <mergeCell ref="A10:C10"/>
    <mergeCell ref="A11:C11"/>
    <mergeCell ref="A12:B12"/>
    <mergeCell ref="A13:C13"/>
    <mergeCell ref="A2:I2"/>
    <mergeCell ref="A3:I3"/>
    <mergeCell ref="A4:I4"/>
    <mergeCell ref="C5:G5"/>
    <mergeCell ref="A8:I8"/>
  </mergeCells>
  <printOptions horizontalCentered="1"/>
  <pageMargins left="0.39305555555555599" right="0.196527777777778" top="0.78680555555555598" bottom="0.78680555555555598" header="0.118055555555556" footer="0.196527777777778"/>
  <pageSetup paperSize="9" scale="60" fitToHeight="0" orientation="portrait" r:id="rId1"/>
  <headerFooter alignWithMargins="0">
    <oddFooter>&amp;CPágina &amp;P de &amp;N</oddFooter>
  </headerFooter>
  <rowBreaks count="2" manualBreakCount="2">
    <brk id="44" max="9" man="1"/>
    <brk id="72" max="9" man="1"/>
  </rowBreaks>
  <colBreaks count="1" manualBreakCount="1">
    <brk id="10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7"/>
  <sheetViews>
    <sheetView tabSelected="1" view="pageBreakPreview" zoomScale="90" zoomScaleNormal="100" workbookViewId="0">
      <selection activeCell="C105" sqref="C105"/>
    </sheetView>
  </sheetViews>
  <sheetFormatPr defaultColWidth="9.140625" defaultRowHeight="12.75"/>
  <cols>
    <col min="1" max="1" width="12" style="158" customWidth="1"/>
    <col min="2" max="2" width="14.42578125" style="159" customWidth="1"/>
    <col min="3" max="3" width="57.85546875" style="160" customWidth="1"/>
    <col min="4" max="4" width="8.28515625" style="160" customWidth="1"/>
    <col min="5" max="5" width="8.140625" style="161" customWidth="1"/>
    <col min="6" max="6" width="12.7109375" style="162" customWidth="1"/>
    <col min="7" max="8" width="10.140625" style="163" customWidth="1"/>
    <col min="9" max="9" width="18.28515625" style="164" customWidth="1"/>
    <col min="10" max="10" width="14.7109375" style="164" customWidth="1"/>
    <col min="11" max="11" width="11.28515625" style="165" customWidth="1"/>
    <col min="12" max="12" width="11.42578125" style="164" customWidth="1"/>
    <col min="13" max="13" width="11.42578125" style="157" customWidth="1"/>
    <col min="14" max="14" width="11.42578125" style="166" customWidth="1"/>
    <col min="15" max="256" width="11.42578125" style="161" customWidth="1"/>
    <col min="257" max="16384" width="9.140625" style="161"/>
  </cols>
  <sheetData>
    <row r="1" spans="1:16">
      <c r="A1" s="167"/>
      <c r="B1" s="168"/>
      <c r="C1" s="56"/>
      <c r="D1" s="56"/>
      <c r="E1" s="56"/>
      <c r="F1" s="169"/>
      <c r="G1" s="170"/>
      <c r="H1" s="170"/>
      <c r="I1" s="239"/>
      <c r="J1" s="239"/>
      <c r="K1" s="240"/>
      <c r="L1" s="241"/>
      <c r="M1" s="242"/>
      <c r="N1" s="243"/>
      <c r="O1" s="244"/>
      <c r="P1" s="244"/>
    </row>
    <row r="2" spans="1:16" ht="15" customHeight="1">
      <c r="A2" s="486" t="s">
        <v>0</v>
      </c>
      <c r="B2" s="486"/>
      <c r="C2" s="486"/>
      <c r="D2" s="486"/>
      <c r="E2" s="486"/>
      <c r="F2" s="486"/>
      <c r="G2" s="486"/>
      <c r="H2" s="486"/>
      <c r="I2" s="486"/>
      <c r="J2" s="56"/>
      <c r="K2" s="240"/>
      <c r="L2" s="241"/>
      <c r="M2" s="242"/>
      <c r="N2" s="243"/>
      <c r="O2" s="244"/>
      <c r="P2" s="244"/>
    </row>
    <row r="3" spans="1:16" ht="15" customHeight="1">
      <c r="A3" s="486" t="s">
        <v>1</v>
      </c>
      <c r="B3" s="486"/>
      <c r="C3" s="486"/>
      <c r="D3" s="486"/>
      <c r="E3" s="486"/>
      <c r="F3" s="486"/>
      <c r="G3" s="486"/>
      <c r="H3" s="486"/>
      <c r="I3" s="486"/>
      <c r="J3" s="56"/>
      <c r="K3" s="240"/>
      <c r="L3" s="241"/>
      <c r="M3" s="242"/>
      <c r="N3" s="243"/>
      <c r="O3" s="244"/>
      <c r="P3" s="244"/>
    </row>
    <row r="4" spans="1:16" ht="15" customHeight="1">
      <c r="A4" s="486" t="s">
        <v>2</v>
      </c>
      <c r="B4" s="486"/>
      <c r="C4" s="486"/>
      <c r="D4" s="486"/>
      <c r="E4" s="486"/>
      <c r="F4" s="486"/>
      <c r="G4" s="486"/>
      <c r="H4" s="486"/>
      <c r="I4" s="486"/>
      <c r="J4" s="56"/>
      <c r="K4" s="240"/>
      <c r="L4" s="241"/>
      <c r="M4" s="242"/>
      <c r="N4" s="243"/>
      <c r="O4" s="244"/>
      <c r="P4" s="244"/>
    </row>
    <row r="5" spans="1:16" s="152" customFormat="1">
      <c r="A5" s="171" t="s">
        <v>3</v>
      </c>
      <c r="B5" s="172"/>
      <c r="C5" s="487"/>
      <c r="D5" s="487"/>
      <c r="E5" s="487"/>
      <c r="F5" s="487"/>
      <c r="G5" s="487"/>
      <c r="H5" s="50"/>
      <c r="I5" s="70"/>
      <c r="J5" s="70"/>
      <c r="K5" s="245"/>
      <c r="L5" s="246"/>
      <c r="M5" s="247"/>
      <c r="N5" s="248"/>
    </row>
    <row r="6" spans="1:16" s="152" customFormat="1">
      <c r="A6" s="171"/>
      <c r="B6" s="172"/>
      <c r="C6" s="50"/>
      <c r="D6" s="50"/>
      <c r="E6" s="50"/>
      <c r="F6" s="50"/>
      <c r="G6" s="50"/>
      <c r="H6" s="50"/>
      <c r="I6" s="70"/>
      <c r="J6" s="70"/>
      <c r="K6" s="245"/>
      <c r="L6" s="246"/>
      <c r="M6" s="247"/>
      <c r="N6" s="248"/>
    </row>
    <row r="7" spans="1:16" s="152" customFormat="1">
      <c r="A7" s="488" t="s">
        <v>163</v>
      </c>
      <c r="B7" s="488"/>
      <c r="C7" s="488"/>
      <c r="D7" s="488"/>
      <c r="E7" s="488"/>
      <c r="F7" s="488"/>
      <c r="G7" s="488"/>
      <c r="H7" s="488"/>
      <c r="I7" s="488"/>
      <c r="J7" s="48"/>
      <c r="K7" s="245"/>
      <c r="L7" s="246"/>
      <c r="M7" s="247"/>
      <c r="N7" s="248"/>
    </row>
    <row r="8" spans="1:16" s="152" customFormat="1">
      <c r="A8" s="489" t="s">
        <v>164</v>
      </c>
      <c r="B8" s="489"/>
      <c r="C8" s="489"/>
      <c r="D8" s="489"/>
      <c r="E8" s="489"/>
      <c r="F8" s="489"/>
      <c r="G8" s="489"/>
      <c r="H8" s="489"/>
      <c r="I8" s="489"/>
      <c r="J8" s="49"/>
      <c r="K8" s="245"/>
      <c r="L8" s="246"/>
      <c r="M8" s="247"/>
      <c r="N8" s="248"/>
    </row>
    <row r="9" spans="1:16" s="152" customFormat="1">
      <c r="A9" s="488" t="s">
        <v>165</v>
      </c>
      <c r="B9" s="488"/>
      <c r="C9" s="488"/>
      <c r="D9" s="50"/>
      <c r="E9" s="50"/>
      <c r="F9" s="51"/>
      <c r="G9" s="52"/>
      <c r="H9" s="52"/>
      <c r="I9" s="70"/>
      <c r="J9" s="70"/>
      <c r="K9" s="245"/>
      <c r="L9" s="246"/>
      <c r="M9" s="247"/>
      <c r="N9" s="248"/>
    </row>
    <row r="10" spans="1:16" s="152" customFormat="1">
      <c r="A10" s="488" t="s">
        <v>7</v>
      </c>
      <c r="B10" s="488"/>
      <c r="C10" s="488"/>
      <c r="D10" s="50"/>
      <c r="E10" s="50"/>
      <c r="F10" s="51"/>
      <c r="G10" s="52"/>
      <c r="H10" s="52"/>
      <c r="I10" s="70"/>
      <c r="J10" s="70"/>
      <c r="K10" s="245"/>
      <c r="L10" s="246"/>
      <c r="M10" s="247"/>
      <c r="N10" s="248"/>
    </row>
    <row r="11" spans="1:16" s="152" customFormat="1">
      <c r="A11" s="488" t="s">
        <v>166</v>
      </c>
      <c r="B11" s="488"/>
      <c r="C11" s="50"/>
      <c r="D11" s="50"/>
      <c r="E11" s="50"/>
      <c r="F11" s="51"/>
      <c r="G11" s="52"/>
      <c r="H11" s="52"/>
      <c r="I11" s="70"/>
      <c r="J11" s="70"/>
      <c r="K11" s="245"/>
      <c r="L11" s="246"/>
      <c r="M11" s="247"/>
      <c r="N11" s="248"/>
    </row>
    <row r="12" spans="1:16" s="152" customFormat="1" ht="14.25">
      <c r="A12" s="488" t="s">
        <v>10</v>
      </c>
      <c r="B12" s="488"/>
      <c r="C12" s="488"/>
      <c r="D12" s="50"/>
      <c r="E12" s="53"/>
      <c r="F12" s="53"/>
      <c r="G12" s="53"/>
      <c r="H12" s="54"/>
      <c r="I12" s="71"/>
      <c r="J12" s="71"/>
      <c r="K12" s="245"/>
      <c r="L12" s="246"/>
      <c r="M12" s="247"/>
      <c r="N12" s="248"/>
    </row>
    <row r="13" spans="1:16" s="152" customFormat="1" ht="14.25" customHeight="1">
      <c r="A13" s="490" t="s">
        <v>167</v>
      </c>
      <c r="B13" s="490"/>
      <c r="C13" s="490"/>
      <c r="D13" s="490"/>
      <c r="E13" s="490"/>
      <c r="F13" s="490"/>
      <c r="G13" s="490"/>
      <c r="H13" s="490"/>
      <c r="I13" s="490"/>
      <c r="J13" s="490"/>
      <c r="K13" s="245"/>
      <c r="L13" s="246"/>
      <c r="M13" s="247"/>
      <c r="N13" s="248"/>
    </row>
    <row r="14" spans="1:16" s="152" customFormat="1" ht="15" customHeight="1">
      <c r="A14" s="491" t="s">
        <v>14</v>
      </c>
      <c r="B14" s="492"/>
      <c r="C14" s="492"/>
      <c r="D14" s="492"/>
      <c r="E14" s="492"/>
      <c r="F14" s="492"/>
      <c r="G14" s="492"/>
      <c r="H14" s="492"/>
      <c r="I14" s="492"/>
      <c r="J14" s="71"/>
      <c r="K14" s="249"/>
      <c r="L14" s="246"/>
      <c r="M14" s="247"/>
      <c r="N14" s="248"/>
    </row>
    <row r="15" spans="1:16" s="152" customFormat="1">
      <c r="A15" s="171"/>
      <c r="B15" s="172"/>
      <c r="C15" s="173"/>
      <c r="D15" s="173"/>
      <c r="E15" s="173"/>
      <c r="F15" s="174"/>
      <c r="G15" s="175"/>
      <c r="H15" s="175"/>
      <c r="I15" s="250"/>
      <c r="J15" s="250"/>
      <c r="K15" s="251"/>
      <c r="L15" s="252"/>
      <c r="M15" s="253"/>
      <c r="N15" s="248"/>
    </row>
    <row r="16" spans="1:16" s="152" customFormat="1" ht="36">
      <c r="A16" s="176" t="s">
        <v>15</v>
      </c>
      <c r="B16" s="177" t="s">
        <v>16</v>
      </c>
      <c r="C16" s="176" t="s">
        <v>17</v>
      </c>
      <c r="D16" s="178" t="s">
        <v>18</v>
      </c>
      <c r="E16" s="178" t="s">
        <v>19</v>
      </c>
      <c r="F16" s="179" t="s">
        <v>20</v>
      </c>
      <c r="G16" s="180" t="s">
        <v>21</v>
      </c>
      <c r="H16" s="180" t="s">
        <v>22</v>
      </c>
      <c r="I16" s="254" t="s">
        <v>23</v>
      </c>
      <c r="J16" s="254" t="s">
        <v>23</v>
      </c>
      <c r="K16" s="255"/>
      <c r="L16" s="253"/>
      <c r="M16" s="256"/>
      <c r="N16" s="248"/>
    </row>
    <row r="17" spans="1:14" s="152" customFormat="1" ht="15" customHeight="1">
      <c r="A17" s="181"/>
      <c r="B17" s="182"/>
      <c r="C17" s="183"/>
      <c r="D17" s="183"/>
      <c r="E17" s="183"/>
      <c r="F17" s="181"/>
      <c r="G17" s="183"/>
      <c r="H17" s="183"/>
      <c r="I17" s="257"/>
      <c r="J17" s="257"/>
      <c r="K17" s="258"/>
      <c r="L17" s="246"/>
      <c r="M17" s="247"/>
      <c r="N17" s="248"/>
    </row>
    <row r="18" spans="1:14" s="152" customFormat="1" ht="18" customHeight="1">
      <c r="A18" s="184">
        <v>1</v>
      </c>
      <c r="B18" s="185"/>
      <c r="C18" s="493" t="s">
        <v>24</v>
      </c>
      <c r="D18" s="493"/>
      <c r="E18" s="493"/>
      <c r="F18" s="493"/>
      <c r="G18" s="493"/>
      <c r="H18" s="493"/>
      <c r="I18" s="494"/>
      <c r="J18" s="259"/>
      <c r="K18" s="260"/>
      <c r="L18" s="261">
        <v>1.27</v>
      </c>
      <c r="M18" s="247"/>
      <c r="N18" s="248"/>
    </row>
    <row r="19" spans="1:14" s="152" customFormat="1" ht="38.25">
      <c r="A19" s="186" t="s">
        <v>25</v>
      </c>
      <c r="B19" s="187">
        <v>4813</v>
      </c>
      <c r="C19" s="188" t="s">
        <v>168</v>
      </c>
      <c r="D19" s="189"/>
      <c r="E19" s="190" t="s">
        <v>27</v>
      </c>
      <c r="F19" s="7">
        <v>8</v>
      </c>
      <c r="G19" s="7" t="str">
        <f>K19</f>
        <v>225</v>
      </c>
      <c r="H19" s="191">
        <f>L19</f>
        <v>285.75</v>
      </c>
      <c r="I19" s="262">
        <f t="shared" ref="I19:I20" si="0">TRUNC((F19*H19),2)</f>
        <v>2286</v>
      </c>
      <c r="J19" s="263">
        <f>I19/I99</f>
        <v>1.7647250226853241E-3</v>
      </c>
      <c r="K19" s="264" t="s">
        <v>169</v>
      </c>
      <c r="L19" s="265">
        <f>TRUNC(K19*$L$18,2)</f>
        <v>285.75</v>
      </c>
      <c r="M19" s="247"/>
      <c r="N19" s="248"/>
    </row>
    <row r="20" spans="1:14" s="153" customFormat="1" ht="43.5" customHeight="1">
      <c r="A20" s="192" t="s">
        <v>29</v>
      </c>
      <c r="B20" s="187">
        <v>93208</v>
      </c>
      <c r="C20" s="193" t="s">
        <v>30</v>
      </c>
      <c r="D20" s="194"/>
      <c r="E20" s="195" t="s">
        <v>27</v>
      </c>
      <c r="F20" s="196">
        <v>9</v>
      </c>
      <c r="G20" s="196">
        <f>K20</f>
        <v>925.05</v>
      </c>
      <c r="H20" s="197">
        <f>L20</f>
        <v>1174.81</v>
      </c>
      <c r="I20" s="266">
        <f t="shared" si="0"/>
        <v>10573.29</v>
      </c>
      <c r="J20" s="267">
        <f>I20/I99</f>
        <v>8.1622700940982111E-3</v>
      </c>
      <c r="K20" s="268">
        <v>925.05</v>
      </c>
      <c r="L20" s="265">
        <f t="shared" ref="L20" si="1">TRUNC(K20*$L$18,2)</f>
        <v>1174.81</v>
      </c>
      <c r="M20" s="269"/>
      <c r="N20" s="270"/>
    </row>
    <row r="21" spans="1:14" s="152" customFormat="1" ht="14.25">
      <c r="A21" s="495" t="s">
        <v>31</v>
      </c>
      <c r="B21" s="496"/>
      <c r="C21" s="496"/>
      <c r="D21" s="496"/>
      <c r="E21" s="496"/>
      <c r="F21" s="496"/>
      <c r="G21" s="497"/>
      <c r="H21" s="199"/>
      <c r="I21" s="271">
        <f>SUM(I19:I20)</f>
        <v>12859.29</v>
      </c>
      <c r="J21" s="272">
        <f>I21/I99</f>
        <v>9.9269951167835352E-3</v>
      </c>
      <c r="K21" s="258"/>
      <c r="L21" s="246"/>
      <c r="M21" s="247"/>
      <c r="N21" s="248"/>
    </row>
    <row r="22" spans="1:14" s="152" customFormat="1">
      <c r="A22" s="181"/>
      <c r="B22" s="182"/>
      <c r="C22" s="183"/>
      <c r="D22" s="183"/>
      <c r="E22" s="183"/>
      <c r="F22" s="181"/>
      <c r="G22" s="183"/>
      <c r="H22" s="183"/>
      <c r="I22" s="257"/>
      <c r="J22" s="273"/>
      <c r="K22" s="258"/>
      <c r="L22" s="246"/>
      <c r="M22" s="247"/>
      <c r="N22" s="248"/>
    </row>
    <row r="23" spans="1:14" s="152" customFormat="1" ht="14.25">
      <c r="A23" s="184">
        <v>2</v>
      </c>
      <c r="B23" s="200"/>
      <c r="C23" s="493" t="s">
        <v>32</v>
      </c>
      <c r="D23" s="498"/>
      <c r="E23" s="498"/>
      <c r="F23" s="498"/>
      <c r="G23" s="498"/>
      <c r="H23" s="498"/>
      <c r="I23" s="499"/>
      <c r="J23" s="274"/>
      <c r="K23" s="260"/>
      <c r="L23" s="275"/>
      <c r="M23" s="247"/>
      <c r="N23" s="248"/>
    </row>
    <row r="24" spans="1:14" s="154" customFormat="1" ht="38.25">
      <c r="A24" s="201" t="s">
        <v>33</v>
      </c>
      <c r="B24" s="202">
        <v>101126</v>
      </c>
      <c r="C24" s="203" t="s">
        <v>170</v>
      </c>
      <c r="D24" s="204"/>
      <c r="E24" s="205" t="s">
        <v>36</v>
      </c>
      <c r="F24" s="206">
        <v>4350.7</v>
      </c>
      <c r="G24" s="7" t="str">
        <f>K24</f>
        <v>11,26</v>
      </c>
      <c r="H24" s="191">
        <f>L24</f>
        <v>14.3</v>
      </c>
      <c r="I24" s="262">
        <f t="shared" ref="I24:I26" si="2">TRUNC((F24*H24),2)</f>
        <v>62215.01</v>
      </c>
      <c r="J24" s="263">
        <f>I24/I99</f>
        <v>4.8028164887846746E-2</v>
      </c>
      <c r="K24" s="276" t="s">
        <v>171</v>
      </c>
      <c r="L24" s="277">
        <f>TRUNC(K24*$L$18,2)</f>
        <v>14.3</v>
      </c>
      <c r="M24" s="278"/>
      <c r="N24" s="278"/>
    </row>
    <row r="25" spans="1:14" s="153" customFormat="1" ht="51" hidden="1">
      <c r="A25" s="201" t="s">
        <v>38</v>
      </c>
      <c r="B25" s="202" t="s">
        <v>39</v>
      </c>
      <c r="C25" s="203" t="s">
        <v>40</v>
      </c>
      <c r="D25" s="207"/>
      <c r="E25" s="205" t="s">
        <v>36</v>
      </c>
      <c r="F25" s="206">
        <v>0</v>
      </c>
      <c r="G25" s="7">
        <f t="shared" ref="G25:H26" si="3">K25</f>
        <v>1.5</v>
      </c>
      <c r="H25" s="191">
        <f t="shared" si="3"/>
        <v>1.9</v>
      </c>
      <c r="I25" s="279">
        <f t="shared" si="2"/>
        <v>0</v>
      </c>
      <c r="J25" s="263">
        <f>I25/I99</f>
        <v>0</v>
      </c>
      <c r="K25" s="268">
        <v>1.5</v>
      </c>
      <c r="L25" s="265">
        <f>TRUNC(K25*$L$18,2)</f>
        <v>1.9</v>
      </c>
      <c r="M25" s="269"/>
      <c r="N25" s="270"/>
    </row>
    <row r="26" spans="1:14" s="153" customFormat="1" ht="38.25">
      <c r="A26" s="208" t="s">
        <v>41</v>
      </c>
      <c r="B26" s="187">
        <v>97914</v>
      </c>
      <c r="C26" s="193" t="s">
        <v>42</v>
      </c>
      <c r="D26" s="209" t="str">
        <f>xxxxxxx!D28</f>
        <v>7,00 KM</v>
      </c>
      <c r="E26" s="195" t="s">
        <v>44</v>
      </c>
      <c r="F26" s="206">
        <f>F24*7</f>
        <v>30454.9</v>
      </c>
      <c r="G26" s="210">
        <f t="shared" si="3"/>
        <v>2.5099999999999998</v>
      </c>
      <c r="H26" s="211">
        <f t="shared" si="3"/>
        <v>3.18</v>
      </c>
      <c r="I26" s="266">
        <f t="shared" si="2"/>
        <v>96846.58</v>
      </c>
      <c r="J26" s="263">
        <f>I26/I99</f>
        <v>7.4762722260496961E-2</v>
      </c>
      <c r="K26" s="268">
        <v>2.5099999999999998</v>
      </c>
      <c r="L26" s="265">
        <f>TRUNC(K26*$L$18,2)</f>
        <v>3.18</v>
      </c>
      <c r="M26" s="269"/>
      <c r="N26" s="270"/>
    </row>
    <row r="27" spans="1:14" s="152" customFormat="1" ht="14.25">
      <c r="A27" s="495" t="s">
        <v>45</v>
      </c>
      <c r="B27" s="496"/>
      <c r="C27" s="496"/>
      <c r="D27" s="496"/>
      <c r="E27" s="496"/>
      <c r="F27" s="496"/>
      <c r="G27" s="497"/>
      <c r="H27" s="199"/>
      <c r="I27" s="271">
        <f>I24+I25+I26</f>
        <v>159061.59</v>
      </c>
      <c r="J27" s="272">
        <f>I27/I99</f>
        <v>0.1227908871483437</v>
      </c>
      <c r="K27" s="258"/>
      <c r="L27" s="246"/>
      <c r="M27" s="247"/>
      <c r="N27" s="248"/>
    </row>
    <row r="28" spans="1:14" s="152" customFormat="1">
      <c r="A28" s="184">
        <v>3</v>
      </c>
      <c r="B28" s="200"/>
      <c r="C28" s="493" t="s">
        <v>172</v>
      </c>
      <c r="D28" s="493"/>
      <c r="E28" s="493"/>
      <c r="F28" s="493"/>
      <c r="G28" s="493"/>
      <c r="H28" s="493"/>
      <c r="I28" s="494"/>
      <c r="J28" s="274"/>
      <c r="K28" s="270"/>
      <c r="L28" s="246"/>
      <c r="M28" s="247"/>
      <c r="N28" s="248"/>
    </row>
    <row r="29" spans="1:14" s="153" customFormat="1" ht="51">
      <c r="A29" s="201" t="s">
        <v>47</v>
      </c>
      <c r="B29" s="202">
        <v>96388</v>
      </c>
      <c r="C29" s="203" t="s">
        <v>173</v>
      </c>
      <c r="D29" s="212"/>
      <c r="E29" s="205" t="s">
        <v>36</v>
      </c>
      <c r="F29" s="7">
        <v>3750.6</v>
      </c>
      <c r="G29" s="213">
        <f t="shared" ref="G29:H36" si="4">K29</f>
        <v>10.84</v>
      </c>
      <c r="H29" s="214">
        <f t="shared" si="4"/>
        <v>13.76</v>
      </c>
      <c r="I29" s="280">
        <f>TRUNC((F29*H29),2)</f>
        <v>51608.25</v>
      </c>
      <c r="J29" s="281">
        <f>I29/I99</f>
        <v>3.9840056934383146E-2</v>
      </c>
      <c r="K29" s="268">
        <v>10.84</v>
      </c>
      <c r="L29" s="265">
        <f t="shared" ref="L29:L36" si="5">TRUNC(K29*$L$18,2)</f>
        <v>13.76</v>
      </c>
      <c r="M29" s="269"/>
      <c r="N29" s="270"/>
    </row>
    <row r="30" spans="1:14" s="153" customFormat="1" ht="51">
      <c r="A30" s="201" t="s">
        <v>49</v>
      </c>
      <c r="B30" s="202">
        <v>96396</v>
      </c>
      <c r="C30" s="203" t="s">
        <v>50</v>
      </c>
      <c r="D30" s="212"/>
      <c r="E30" s="205" t="s">
        <v>36</v>
      </c>
      <c r="F30" s="7">
        <v>767.5</v>
      </c>
      <c r="G30" s="213">
        <f t="shared" si="4"/>
        <v>120.13</v>
      </c>
      <c r="H30" s="214">
        <f t="shared" si="4"/>
        <v>152.56</v>
      </c>
      <c r="I30" s="280">
        <f>TRUNC((F30*H30),2)</f>
        <v>117089.8</v>
      </c>
      <c r="J30" s="281">
        <f>I30/I99</f>
        <v>9.0389894996159265E-2</v>
      </c>
      <c r="K30" s="268">
        <v>120.13</v>
      </c>
      <c r="L30" s="265">
        <f t="shared" si="5"/>
        <v>152.56</v>
      </c>
      <c r="M30" s="269"/>
      <c r="N30" s="270"/>
    </row>
    <row r="31" spans="1:14" s="153" customFormat="1" ht="38.25">
      <c r="A31" s="201" t="s">
        <v>51</v>
      </c>
      <c r="B31" s="202">
        <v>97918</v>
      </c>
      <c r="C31" s="203" t="s">
        <v>42</v>
      </c>
      <c r="D31" s="209" t="s">
        <v>52</v>
      </c>
      <c r="E31" s="205" t="s">
        <v>67</v>
      </c>
      <c r="F31" s="7">
        <v>57562.5</v>
      </c>
      <c r="G31" s="213">
        <f t="shared" si="4"/>
        <v>1.68</v>
      </c>
      <c r="H31" s="214">
        <f t="shared" si="4"/>
        <v>2.13</v>
      </c>
      <c r="I31" s="280">
        <f t="shared" ref="I31:I36" si="6">TRUNC((F31*H31),2)</f>
        <v>122608.12</v>
      </c>
      <c r="J31" s="281">
        <f>I31/I99</f>
        <v>9.4649876355382731E-2</v>
      </c>
      <c r="K31" s="268">
        <v>1.68</v>
      </c>
      <c r="L31" s="265">
        <f t="shared" si="5"/>
        <v>2.13</v>
      </c>
      <c r="M31" s="269"/>
      <c r="N31" s="270"/>
    </row>
    <row r="32" spans="1:14" s="153" customFormat="1" ht="38.25">
      <c r="A32" s="201" t="s">
        <v>53</v>
      </c>
      <c r="B32" s="202" t="s">
        <v>54</v>
      </c>
      <c r="C32" s="203" t="s">
        <v>55</v>
      </c>
      <c r="D32" s="212"/>
      <c r="E32" s="205" t="s">
        <v>56</v>
      </c>
      <c r="F32" s="7">
        <v>3000.75</v>
      </c>
      <c r="G32" s="213">
        <f t="shared" si="4"/>
        <v>7.5</v>
      </c>
      <c r="H32" s="214">
        <f t="shared" si="4"/>
        <v>9.52</v>
      </c>
      <c r="I32" s="280">
        <f t="shared" si="6"/>
        <v>28567.14</v>
      </c>
      <c r="J32" s="281">
        <f>I32/I99</f>
        <v>2.2052995093856005E-2</v>
      </c>
      <c r="K32" s="268">
        <v>7.5</v>
      </c>
      <c r="L32" s="265">
        <f t="shared" si="5"/>
        <v>9.52</v>
      </c>
      <c r="M32" s="269"/>
      <c r="N32" s="270"/>
    </row>
    <row r="33" spans="1:15" s="153" customFormat="1" ht="25.5">
      <c r="A33" s="201" t="s">
        <v>57</v>
      </c>
      <c r="B33" s="202">
        <v>96402</v>
      </c>
      <c r="C33" s="203" t="s">
        <v>174</v>
      </c>
      <c r="D33" s="212"/>
      <c r="E33" s="205" t="s">
        <v>56</v>
      </c>
      <c r="F33" s="7">
        <v>3000.75</v>
      </c>
      <c r="G33" s="213">
        <f t="shared" si="4"/>
        <v>2.74</v>
      </c>
      <c r="H33" s="214">
        <f t="shared" si="4"/>
        <v>3.47</v>
      </c>
      <c r="I33" s="280">
        <f t="shared" si="6"/>
        <v>10412.6</v>
      </c>
      <c r="J33" s="281">
        <f>I33/I99</f>
        <v>8.0382221221405106E-3</v>
      </c>
      <c r="K33" s="268">
        <v>2.74</v>
      </c>
      <c r="L33" s="265">
        <f t="shared" si="5"/>
        <v>3.47</v>
      </c>
      <c r="M33" s="269"/>
      <c r="N33" s="270"/>
    </row>
    <row r="34" spans="1:15" s="153" customFormat="1" ht="63.75">
      <c r="A34" s="201" t="s">
        <v>60</v>
      </c>
      <c r="B34" s="202">
        <v>95995</v>
      </c>
      <c r="C34" s="203" t="s">
        <v>62</v>
      </c>
      <c r="D34" s="212"/>
      <c r="E34" s="205" t="s">
        <v>36</v>
      </c>
      <c r="F34" s="7">
        <v>270.07</v>
      </c>
      <c r="G34" s="213">
        <f t="shared" si="4"/>
        <v>1365.68</v>
      </c>
      <c r="H34" s="214">
        <f t="shared" si="4"/>
        <v>1734.41</v>
      </c>
      <c r="I34" s="280">
        <f t="shared" si="6"/>
        <v>468412.1</v>
      </c>
      <c r="J34" s="281">
        <f>I34/I99</f>
        <v>0.36160041723472452</v>
      </c>
      <c r="K34" s="268">
        <v>1365.68</v>
      </c>
      <c r="L34" s="265">
        <f t="shared" si="5"/>
        <v>1734.41</v>
      </c>
      <c r="M34" s="269"/>
      <c r="N34" s="270"/>
    </row>
    <row r="35" spans="1:15" s="153" customFormat="1" ht="51">
      <c r="A35" s="201" t="s">
        <v>63</v>
      </c>
      <c r="B35" s="202" t="s">
        <v>64</v>
      </c>
      <c r="C35" s="203" t="s">
        <v>65</v>
      </c>
      <c r="D35" s="209" t="s">
        <v>66</v>
      </c>
      <c r="E35" s="205" t="s">
        <v>67</v>
      </c>
      <c r="F35" s="7">
        <v>14438.17</v>
      </c>
      <c r="G35" s="213">
        <f t="shared" si="4"/>
        <v>0.42</v>
      </c>
      <c r="H35" s="214">
        <f t="shared" si="4"/>
        <v>0.53</v>
      </c>
      <c r="I35" s="280">
        <f t="shared" si="6"/>
        <v>7652.23</v>
      </c>
      <c r="J35" s="281">
        <f>I35/I99</f>
        <v>5.9072973579804532E-3</v>
      </c>
      <c r="K35" s="268">
        <v>0.42</v>
      </c>
      <c r="L35" s="265">
        <f t="shared" si="5"/>
        <v>0.53</v>
      </c>
      <c r="M35" s="269"/>
      <c r="N35" s="270"/>
    </row>
    <row r="36" spans="1:15" s="153" customFormat="1" hidden="1">
      <c r="A36" s="208" t="s">
        <v>68</v>
      </c>
      <c r="B36" s="187" t="s">
        <v>69</v>
      </c>
      <c r="C36" s="193" t="s">
        <v>70</v>
      </c>
      <c r="D36" s="215"/>
      <c r="E36" s="195" t="s">
        <v>71</v>
      </c>
      <c r="F36" s="7">
        <v>0</v>
      </c>
      <c r="G36" s="216">
        <f t="shared" si="4"/>
        <v>81.67</v>
      </c>
      <c r="H36" s="217">
        <f t="shared" si="4"/>
        <v>103.72</v>
      </c>
      <c r="I36" s="282">
        <f t="shared" si="6"/>
        <v>0</v>
      </c>
      <c r="J36" s="283">
        <f>I36/I99</f>
        <v>0</v>
      </c>
      <c r="K36" s="268">
        <v>81.67</v>
      </c>
      <c r="L36" s="265">
        <f t="shared" si="5"/>
        <v>103.72</v>
      </c>
      <c r="M36" s="269"/>
      <c r="N36" s="270"/>
    </row>
    <row r="37" spans="1:15" s="152" customFormat="1" ht="14.25">
      <c r="A37" s="495" t="s">
        <v>72</v>
      </c>
      <c r="B37" s="496"/>
      <c r="C37" s="496"/>
      <c r="D37" s="496"/>
      <c r="E37" s="496"/>
      <c r="F37" s="496"/>
      <c r="G37" s="497"/>
      <c r="H37" s="199"/>
      <c r="I37" s="271">
        <f>I29+I30+I31+I32+I33+I34+I35+I36</f>
        <v>806350.24</v>
      </c>
      <c r="J37" s="272">
        <f>I37/I99</f>
        <v>0.62247876009462666</v>
      </c>
      <c r="K37" s="258"/>
      <c r="L37" s="246"/>
      <c r="M37" s="247"/>
      <c r="N37" s="248"/>
    </row>
    <row r="38" spans="1:15" s="152" customFormat="1" ht="15.75" customHeight="1">
      <c r="A38" s="218">
        <v>4</v>
      </c>
      <c r="B38" s="219"/>
      <c r="C38" s="493" t="s">
        <v>119</v>
      </c>
      <c r="D38" s="493"/>
      <c r="E38" s="493"/>
      <c r="F38" s="493"/>
      <c r="G38" s="493"/>
      <c r="H38" s="493"/>
      <c r="I38" s="494"/>
      <c r="J38" s="274"/>
      <c r="K38" s="260"/>
      <c r="L38" s="265">
        <f t="shared" ref="L38:L54" si="7">TRUNC(K38*$L$18,2)</f>
        <v>0</v>
      </c>
      <c r="M38" s="247"/>
      <c r="N38" s="248"/>
      <c r="O38" s="247"/>
    </row>
    <row r="39" spans="1:15" s="1" customFormat="1" ht="76.5">
      <c r="A39" s="2" t="s">
        <v>74</v>
      </c>
      <c r="B39" s="220" t="s">
        <v>121</v>
      </c>
      <c r="C39" s="188" t="s">
        <v>122</v>
      </c>
      <c r="D39" s="221"/>
      <c r="E39" s="222" t="s">
        <v>36</v>
      </c>
      <c r="F39" s="7">
        <f>'M CALC DRENAGEM'!B112</f>
        <v>564.24360000000001</v>
      </c>
      <c r="G39" s="223">
        <f t="shared" ref="G39:G52" si="8">K39</f>
        <v>10.39</v>
      </c>
      <c r="H39" s="224">
        <f t="shared" ref="H39:H52" si="9">L39</f>
        <v>13.19</v>
      </c>
      <c r="I39" s="280">
        <f>TRUNC((F39*H39),2)</f>
        <v>7442.37</v>
      </c>
      <c r="J39" s="281">
        <f t="shared" ref="J39:J52" si="10">I39/$I$99</f>
        <v>5.7452915866502956E-3</v>
      </c>
      <c r="K39" s="11">
        <v>10.39</v>
      </c>
      <c r="L39" s="12">
        <f t="shared" si="7"/>
        <v>13.19</v>
      </c>
      <c r="M39" s="13"/>
      <c r="N39" s="13"/>
    </row>
    <row r="40" spans="1:15" s="1" customFormat="1" ht="45" customHeight="1">
      <c r="A40" s="2" t="s">
        <v>77</v>
      </c>
      <c r="B40" s="3" t="s">
        <v>124</v>
      </c>
      <c r="C40" s="203" t="s">
        <v>125</v>
      </c>
      <c r="D40" s="225"/>
      <c r="E40" s="226" t="s">
        <v>36</v>
      </c>
      <c r="F40" s="7">
        <f>'M CALC DRENAGEM'!B113</f>
        <v>99.572400000000002</v>
      </c>
      <c r="G40" s="227">
        <f t="shared" si="8"/>
        <v>71.040000000000006</v>
      </c>
      <c r="H40" s="228">
        <f t="shared" si="9"/>
        <v>90.22</v>
      </c>
      <c r="I40" s="280">
        <f t="shared" ref="I40:I52" si="11">TRUNC((F40*H40),2)</f>
        <v>8983.42</v>
      </c>
      <c r="J40" s="281">
        <f t="shared" si="10"/>
        <v>6.9349370355607145E-3</v>
      </c>
      <c r="K40" s="11">
        <v>71.040000000000006</v>
      </c>
      <c r="L40" s="12">
        <f t="shared" si="7"/>
        <v>90.22</v>
      </c>
      <c r="M40" s="13"/>
      <c r="N40" s="13"/>
    </row>
    <row r="41" spans="1:15" s="1" customFormat="1" ht="46.5" customHeight="1">
      <c r="A41" s="2" t="s">
        <v>81</v>
      </c>
      <c r="B41" s="3" t="s">
        <v>127</v>
      </c>
      <c r="C41" s="203" t="s">
        <v>128</v>
      </c>
      <c r="D41" s="225"/>
      <c r="E41" s="226" t="s">
        <v>36</v>
      </c>
      <c r="F41" s="7">
        <f>'M CALC DRENAGEM'!B114</f>
        <v>128.4</v>
      </c>
      <c r="G41" s="227">
        <f t="shared" si="8"/>
        <v>43.07</v>
      </c>
      <c r="H41" s="228">
        <f t="shared" si="9"/>
        <v>54.69</v>
      </c>
      <c r="I41" s="280">
        <f t="shared" si="11"/>
        <v>7022.19</v>
      </c>
      <c r="J41" s="281">
        <f t="shared" si="10"/>
        <v>5.4209249374674784E-3</v>
      </c>
      <c r="K41" s="11">
        <v>43.07</v>
      </c>
      <c r="L41" s="12">
        <f t="shared" si="7"/>
        <v>54.69</v>
      </c>
      <c r="M41" s="13"/>
      <c r="N41" s="13"/>
    </row>
    <row r="42" spans="1:15" s="1" customFormat="1" ht="51">
      <c r="A42" s="2" t="s">
        <v>85</v>
      </c>
      <c r="B42" s="202">
        <v>96388</v>
      </c>
      <c r="C42" s="203" t="s">
        <v>173</v>
      </c>
      <c r="D42" s="225"/>
      <c r="E42" s="226" t="s">
        <v>36</v>
      </c>
      <c r="F42" s="7">
        <f>'M CALC DRENAGEM'!B115</f>
        <v>503.43844200000001</v>
      </c>
      <c r="G42" s="227">
        <f t="shared" si="8"/>
        <v>10.84</v>
      </c>
      <c r="H42" s="228">
        <f t="shared" si="9"/>
        <v>13.76</v>
      </c>
      <c r="I42" s="280">
        <f t="shared" si="11"/>
        <v>6927.31</v>
      </c>
      <c r="J42" s="281">
        <f t="shared" si="10"/>
        <v>5.3476803573483259E-3</v>
      </c>
      <c r="K42" s="11">
        <v>10.84</v>
      </c>
      <c r="L42" s="12">
        <f t="shared" si="7"/>
        <v>13.76</v>
      </c>
      <c r="M42" s="13"/>
      <c r="N42" s="13"/>
    </row>
    <row r="43" spans="1:15" s="1" customFormat="1" ht="42" customHeight="1">
      <c r="A43" s="2" t="s">
        <v>88</v>
      </c>
      <c r="B43" s="3" t="s">
        <v>133</v>
      </c>
      <c r="C43" s="203" t="s">
        <v>134</v>
      </c>
      <c r="D43" s="225"/>
      <c r="E43" s="226" t="s">
        <v>36</v>
      </c>
      <c r="F43" s="7">
        <f>'M CALC DRENAGEM'!B116</f>
        <v>88.842078000000001</v>
      </c>
      <c r="G43" s="227">
        <f t="shared" si="8"/>
        <v>29.22</v>
      </c>
      <c r="H43" s="228">
        <f t="shared" si="9"/>
        <v>37.1</v>
      </c>
      <c r="I43" s="280">
        <f t="shared" si="11"/>
        <v>3296.04</v>
      </c>
      <c r="J43" s="281">
        <f t="shared" si="10"/>
        <v>2.544446309611433E-3</v>
      </c>
      <c r="K43" s="11">
        <v>29.22</v>
      </c>
      <c r="L43" s="12">
        <f t="shared" si="7"/>
        <v>37.1</v>
      </c>
      <c r="M43" s="13"/>
      <c r="N43" s="13"/>
    </row>
    <row r="44" spans="1:15" s="1" customFormat="1" ht="69.75" customHeight="1">
      <c r="A44" s="2" t="s">
        <v>91</v>
      </c>
      <c r="B44" s="3">
        <v>100976</v>
      </c>
      <c r="C44" s="203" t="s">
        <v>175</v>
      </c>
      <c r="D44" s="225"/>
      <c r="E44" s="226" t="s">
        <v>36</v>
      </c>
      <c r="F44" s="7">
        <f>'M CALC DRENAGEM'!B117</f>
        <v>89.419349999999994</v>
      </c>
      <c r="G44" s="227">
        <f t="shared" si="8"/>
        <v>7.56</v>
      </c>
      <c r="H44" s="228">
        <f t="shared" si="9"/>
        <v>9.6</v>
      </c>
      <c r="I44" s="280">
        <f t="shared" si="11"/>
        <v>858.42</v>
      </c>
      <c r="J44" s="281">
        <f t="shared" si="10"/>
        <v>6.6267508922726853E-4</v>
      </c>
      <c r="K44" s="11">
        <v>7.56</v>
      </c>
      <c r="L44" s="12">
        <f t="shared" si="7"/>
        <v>9.6</v>
      </c>
      <c r="M44" s="13"/>
      <c r="N44" s="13"/>
    </row>
    <row r="45" spans="1:15" s="1" customFormat="1" ht="47.25" customHeight="1">
      <c r="A45" s="2" t="s">
        <v>94</v>
      </c>
      <c r="B45" s="3">
        <v>97915</v>
      </c>
      <c r="C45" s="203" t="s">
        <v>42</v>
      </c>
      <c r="D45" s="209">
        <v>3</v>
      </c>
      <c r="E45" s="226" t="s">
        <v>44</v>
      </c>
      <c r="F45" s="7">
        <f>F44*3</f>
        <v>268.25804999999997</v>
      </c>
      <c r="G45" s="227">
        <f t="shared" si="8"/>
        <v>1.01</v>
      </c>
      <c r="H45" s="228">
        <f t="shared" si="9"/>
        <v>1.28</v>
      </c>
      <c r="I45" s="280">
        <f t="shared" si="11"/>
        <v>343.37</v>
      </c>
      <c r="J45" s="281">
        <f t="shared" si="10"/>
        <v>2.6507157963230962E-4</v>
      </c>
      <c r="K45" s="11">
        <v>1.01</v>
      </c>
      <c r="L45" s="12">
        <f t="shared" si="7"/>
        <v>1.28</v>
      </c>
      <c r="M45" s="13"/>
      <c r="N45" s="13"/>
    </row>
    <row r="46" spans="1:15" s="1" customFormat="1" ht="48.75" customHeight="1">
      <c r="A46" s="2" t="s">
        <v>176</v>
      </c>
      <c r="B46" s="3" t="s">
        <v>141</v>
      </c>
      <c r="C46" s="203" t="s">
        <v>142</v>
      </c>
      <c r="D46" s="225"/>
      <c r="E46" s="226" t="s">
        <v>143</v>
      </c>
      <c r="F46" s="7">
        <v>12</v>
      </c>
      <c r="G46" s="227">
        <f t="shared" si="8"/>
        <v>54.47</v>
      </c>
      <c r="H46" s="228">
        <f t="shared" si="9"/>
        <v>69.17</v>
      </c>
      <c r="I46" s="280">
        <f t="shared" si="11"/>
        <v>830.04</v>
      </c>
      <c r="J46" s="281">
        <f t="shared" si="10"/>
        <v>6.40766560730414E-4</v>
      </c>
      <c r="K46" s="11">
        <v>54.47</v>
      </c>
      <c r="L46" s="12">
        <f t="shared" si="7"/>
        <v>69.17</v>
      </c>
      <c r="M46" s="13"/>
      <c r="N46" s="13"/>
    </row>
    <row r="47" spans="1:15" s="1" customFormat="1" ht="74.25" customHeight="1">
      <c r="A47" s="2" t="s">
        <v>177</v>
      </c>
      <c r="B47" s="229" t="s">
        <v>145</v>
      </c>
      <c r="C47" s="4" t="s">
        <v>178</v>
      </c>
      <c r="D47" s="225"/>
      <c r="E47" s="226" t="s">
        <v>71</v>
      </c>
      <c r="F47" s="7">
        <v>12</v>
      </c>
      <c r="G47" s="227">
        <f t="shared" si="8"/>
        <v>51.17</v>
      </c>
      <c r="H47" s="228">
        <f t="shared" si="9"/>
        <v>64.98</v>
      </c>
      <c r="I47" s="280">
        <f t="shared" si="11"/>
        <v>779.76</v>
      </c>
      <c r="J47" s="281">
        <f t="shared" si="10"/>
        <v>6.0195187387974991E-4</v>
      </c>
      <c r="K47" s="11">
        <v>51.17</v>
      </c>
      <c r="L47" s="12">
        <f t="shared" si="7"/>
        <v>64.98</v>
      </c>
      <c r="M47" s="13"/>
      <c r="N47" s="13"/>
    </row>
    <row r="48" spans="1:15" s="1" customFormat="1" ht="67.5" hidden="1" customHeight="1">
      <c r="A48" s="2" t="s">
        <v>179</v>
      </c>
      <c r="B48" s="3">
        <v>7753</v>
      </c>
      <c r="C48" s="203" t="s">
        <v>180</v>
      </c>
      <c r="D48" s="225"/>
      <c r="E48" s="226" t="s">
        <v>71</v>
      </c>
      <c r="F48" s="7">
        <v>0</v>
      </c>
      <c r="G48" s="227">
        <f t="shared" si="8"/>
        <v>305.10000000000002</v>
      </c>
      <c r="H48" s="228">
        <f t="shared" si="9"/>
        <v>387.47</v>
      </c>
      <c r="I48" s="284">
        <f t="shared" si="11"/>
        <v>0</v>
      </c>
      <c r="J48" s="281">
        <f t="shared" si="10"/>
        <v>0</v>
      </c>
      <c r="K48" s="11">
        <v>305.10000000000002</v>
      </c>
      <c r="L48" s="12">
        <f t="shared" si="7"/>
        <v>387.47</v>
      </c>
      <c r="M48" s="13"/>
      <c r="N48" s="13"/>
    </row>
    <row r="49" spans="1:16" s="1" customFormat="1" ht="57" customHeight="1">
      <c r="A49" s="2" t="s">
        <v>181</v>
      </c>
      <c r="B49" s="3">
        <v>7725</v>
      </c>
      <c r="C49" s="4" t="s">
        <v>182</v>
      </c>
      <c r="D49" s="225"/>
      <c r="E49" s="226" t="s">
        <v>143</v>
      </c>
      <c r="F49" s="7">
        <v>170</v>
      </c>
      <c r="G49" s="227">
        <f t="shared" si="8"/>
        <v>225</v>
      </c>
      <c r="H49" s="228">
        <f t="shared" si="9"/>
        <v>285.75</v>
      </c>
      <c r="I49" s="280">
        <f t="shared" si="11"/>
        <v>48577.5</v>
      </c>
      <c r="J49" s="281">
        <f t="shared" si="10"/>
        <v>3.7500406732063139E-2</v>
      </c>
      <c r="K49" s="11">
        <v>225</v>
      </c>
      <c r="L49" s="12">
        <f t="shared" si="7"/>
        <v>285.75</v>
      </c>
      <c r="M49" s="13"/>
      <c r="N49" s="13"/>
    </row>
    <row r="50" spans="1:16" s="1" customFormat="1" ht="51">
      <c r="A50" s="2" t="s">
        <v>183</v>
      </c>
      <c r="B50" s="3" t="s">
        <v>148</v>
      </c>
      <c r="C50" s="4" t="s">
        <v>184</v>
      </c>
      <c r="D50" s="225"/>
      <c r="E50" s="226" t="s">
        <v>71</v>
      </c>
      <c r="F50" s="7">
        <v>170</v>
      </c>
      <c r="G50" s="227">
        <f t="shared" si="8"/>
        <v>74.11</v>
      </c>
      <c r="H50" s="228">
        <f t="shared" si="9"/>
        <v>94.11</v>
      </c>
      <c r="I50" s="285">
        <f t="shared" si="11"/>
        <v>15998.7</v>
      </c>
      <c r="J50" s="281">
        <f t="shared" si="10"/>
        <v>1.2350527655483681E-2</v>
      </c>
      <c r="K50" s="11">
        <v>74.11</v>
      </c>
      <c r="L50" s="12">
        <f t="shared" si="7"/>
        <v>94.11</v>
      </c>
      <c r="M50" s="13"/>
      <c r="N50" s="13"/>
    </row>
    <row r="51" spans="1:16" s="1" customFormat="1" ht="51">
      <c r="A51" s="2" t="s">
        <v>185</v>
      </c>
      <c r="B51" s="3">
        <v>99259</v>
      </c>
      <c r="C51" s="4" t="s">
        <v>186</v>
      </c>
      <c r="D51" s="225"/>
      <c r="E51" s="226" t="s">
        <v>80</v>
      </c>
      <c r="F51" s="7">
        <v>2</v>
      </c>
      <c r="G51" s="227">
        <f t="shared" si="8"/>
        <v>2825.07</v>
      </c>
      <c r="H51" s="228">
        <f t="shared" si="9"/>
        <v>3587.83</v>
      </c>
      <c r="I51" s="280">
        <f t="shared" si="11"/>
        <v>7175.66</v>
      </c>
      <c r="J51" s="281">
        <f t="shared" si="10"/>
        <v>5.5393992809633303E-3</v>
      </c>
      <c r="K51" s="11">
        <v>2825.07</v>
      </c>
      <c r="L51" s="12">
        <f t="shared" si="7"/>
        <v>3587.83</v>
      </c>
      <c r="M51" s="13"/>
      <c r="N51" s="13"/>
    </row>
    <row r="52" spans="1:16" s="1" customFormat="1" ht="63.75" customHeight="1">
      <c r="A52" s="2" t="s">
        <v>187</v>
      </c>
      <c r="B52" s="3" t="s">
        <v>188</v>
      </c>
      <c r="C52" s="4" t="s">
        <v>189</v>
      </c>
      <c r="D52" s="5"/>
      <c r="E52" s="6" t="s">
        <v>80</v>
      </c>
      <c r="F52" s="7">
        <v>4</v>
      </c>
      <c r="G52" s="8">
        <f t="shared" si="8"/>
        <v>3162.09</v>
      </c>
      <c r="H52" s="9">
        <f t="shared" si="9"/>
        <v>4015.85</v>
      </c>
      <c r="I52" s="10">
        <f t="shared" si="11"/>
        <v>16063.4</v>
      </c>
      <c r="J52" s="281">
        <f t="shared" si="10"/>
        <v>1.2400474159844022E-2</v>
      </c>
      <c r="K52" s="11">
        <v>3162.09</v>
      </c>
      <c r="L52" s="12">
        <f t="shared" si="7"/>
        <v>4015.85</v>
      </c>
      <c r="M52" s="13"/>
      <c r="N52" s="13"/>
    </row>
    <row r="53" spans="1:16" s="1" customFormat="1" ht="63.75" hidden="1" customHeight="1">
      <c r="A53" s="2"/>
      <c r="B53" s="3"/>
      <c r="C53" s="4"/>
      <c r="D53" s="5"/>
      <c r="E53" s="6"/>
      <c r="F53" s="7"/>
      <c r="G53" s="8"/>
      <c r="H53" s="9"/>
      <c r="I53" s="10"/>
      <c r="J53" s="281"/>
      <c r="K53" s="286">
        <v>591.5</v>
      </c>
      <c r="L53" s="12">
        <f t="shared" si="7"/>
        <v>751.2</v>
      </c>
      <c r="M53" s="13"/>
      <c r="N53" s="13"/>
    </row>
    <row r="54" spans="1:16" s="153" customFormat="1" ht="15" customHeight="1">
      <c r="A54" s="495" t="s">
        <v>97</v>
      </c>
      <c r="B54" s="496"/>
      <c r="C54" s="496"/>
      <c r="D54" s="496"/>
      <c r="E54" s="496"/>
      <c r="F54" s="496"/>
      <c r="G54" s="497"/>
      <c r="H54" s="198"/>
      <c r="I54" s="287">
        <f>I39+I40+I41+I42+I43+I44+I45+I46+I47+I48+I49+I51+I52+I53+I50</f>
        <v>124298.18000000001</v>
      </c>
      <c r="J54" s="281">
        <f>I54/$I$99</f>
        <v>9.5954553158462158E-2</v>
      </c>
      <c r="K54" s="288"/>
      <c r="L54" s="265">
        <f t="shared" si="7"/>
        <v>0</v>
      </c>
      <c r="M54" s="269"/>
      <c r="N54" s="270"/>
      <c r="P54" s="289">
        <v>11.06</v>
      </c>
    </row>
    <row r="55" spans="1:16" s="152" customFormat="1">
      <c r="A55" s="230"/>
      <c r="B55" s="231"/>
      <c r="C55" s="232"/>
      <c r="D55" s="232"/>
      <c r="E55" s="232"/>
      <c r="F55" s="230"/>
      <c r="G55" s="232"/>
      <c r="H55" s="232"/>
      <c r="I55" s="290"/>
      <c r="J55" s="291"/>
      <c r="K55" s="258"/>
      <c r="L55" s="246"/>
      <c r="M55" s="247"/>
      <c r="N55" s="248"/>
      <c r="P55" s="289">
        <v>9.11</v>
      </c>
    </row>
    <row r="56" spans="1:16" s="152" customFormat="1" ht="14.25">
      <c r="A56" s="184">
        <v>5</v>
      </c>
      <c r="B56" s="200"/>
      <c r="C56" s="493" t="s">
        <v>190</v>
      </c>
      <c r="D56" s="498"/>
      <c r="E56" s="500"/>
      <c r="F56" s="498"/>
      <c r="G56" s="498"/>
      <c r="H56" s="498"/>
      <c r="I56" s="499"/>
      <c r="J56" s="274"/>
      <c r="K56" s="260"/>
      <c r="L56" s="246"/>
      <c r="M56" s="247"/>
      <c r="N56" s="292"/>
      <c r="O56" s="292"/>
      <c r="P56" s="289">
        <v>86.74</v>
      </c>
    </row>
    <row r="57" spans="1:16" s="153" customFormat="1" ht="38.25" hidden="1">
      <c r="A57" s="201" t="s">
        <v>74</v>
      </c>
      <c r="B57" s="233" t="s">
        <v>75</v>
      </c>
      <c r="C57" s="188" t="s">
        <v>76</v>
      </c>
      <c r="D57" s="221"/>
      <c r="E57" s="234" t="s">
        <v>56</v>
      </c>
      <c r="F57" s="7">
        <v>0</v>
      </c>
      <c r="G57" s="235">
        <f t="shared" ref="G57:H61" si="12">K57</f>
        <v>15.04</v>
      </c>
      <c r="H57" s="236">
        <f t="shared" si="12"/>
        <v>19.100000000000001</v>
      </c>
      <c r="I57" s="293">
        <f t="shared" ref="I57:I67" si="13">TRUNC((F57*H57),2)</f>
        <v>0</v>
      </c>
      <c r="J57" s="294">
        <f>I57/I99</f>
        <v>0</v>
      </c>
      <c r="K57" s="268">
        <v>15.04</v>
      </c>
      <c r="L57" s="265">
        <f t="shared" ref="L57:L67" si="14">TRUNC(K57*$L$18,2)</f>
        <v>19.100000000000001</v>
      </c>
      <c r="M57" s="269"/>
      <c r="N57" s="295"/>
      <c r="O57" s="295"/>
      <c r="P57" s="289">
        <v>20.76</v>
      </c>
    </row>
    <row r="58" spans="1:16" s="153" customFormat="1" ht="38.25" hidden="1">
      <c r="A58" s="201" t="s">
        <v>77</v>
      </c>
      <c r="B58" s="202" t="s">
        <v>78</v>
      </c>
      <c r="C58" s="203" t="s">
        <v>79</v>
      </c>
      <c r="D58" s="225"/>
      <c r="E58" s="226" t="s">
        <v>80</v>
      </c>
      <c r="F58" s="7">
        <v>0</v>
      </c>
      <c r="G58" s="213">
        <f t="shared" si="12"/>
        <v>85.86</v>
      </c>
      <c r="H58" s="214">
        <f t="shared" si="12"/>
        <v>109.04</v>
      </c>
      <c r="I58" s="280">
        <f t="shared" si="13"/>
        <v>0</v>
      </c>
      <c r="J58" s="281">
        <f>I58/I99</f>
        <v>0</v>
      </c>
      <c r="K58" s="268">
        <v>85.86</v>
      </c>
      <c r="L58" s="265">
        <f t="shared" si="14"/>
        <v>109.04</v>
      </c>
      <c r="M58" s="269"/>
      <c r="N58" s="292"/>
      <c r="O58" s="292"/>
      <c r="P58" s="289">
        <v>15.91</v>
      </c>
    </row>
    <row r="59" spans="1:16" s="153" customFormat="1" ht="25.5" hidden="1">
      <c r="A59" s="201" t="s">
        <v>81</v>
      </c>
      <c r="B59" s="202" t="s">
        <v>82</v>
      </c>
      <c r="C59" s="203" t="s">
        <v>83</v>
      </c>
      <c r="D59" s="225"/>
      <c r="E59" s="226" t="s">
        <v>84</v>
      </c>
      <c r="F59" s="7">
        <v>0</v>
      </c>
      <c r="G59" s="213">
        <f t="shared" si="12"/>
        <v>519.75</v>
      </c>
      <c r="H59" s="214">
        <f t="shared" si="12"/>
        <v>660.08</v>
      </c>
      <c r="I59" s="280">
        <f t="shared" si="13"/>
        <v>0</v>
      </c>
      <c r="J59" s="281">
        <f>I59/I99</f>
        <v>0</v>
      </c>
      <c r="K59" s="268">
        <v>519.75</v>
      </c>
      <c r="L59" s="265">
        <f t="shared" si="14"/>
        <v>660.08</v>
      </c>
      <c r="M59" s="269"/>
      <c r="N59" s="292"/>
      <c r="O59" s="292"/>
      <c r="P59" s="289">
        <v>20.52</v>
      </c>
    </row>
    <row r="60" spans="1:16" s="153" customFormat="1" ht="25.5" hidden="1">
      <c r="A60" s="201" t="s">
        <v>85</v>
      </c>
      <c r="B60" s="187" t="s">
        <v>86</v>
      </c>
      <c r="C60" s="203" t="s">
        <v>87</v>
      </c>
      <c r="D60" s="225"/>
      <c r="E60" s="226" t="s">
        <v>191</v>
      </c>
      <c r="F60" s="7">
        <v>0</v>
      </c>
      <c r="G60" s="213">
        <f t="shared" si="12"/>
        <v>196.49</v>
      </c>
      <c r="H60" s="214">
        <f t="shared" si="12"/>
        <v>249.54</v>
      </c>
      <c r="I60" s="280">
        <f t="shared" si="13"/>
        <v>0</v>
      </c>
      <c r="J60" s="281">
        <f>I60/I99</f>
        <v>0</v>
      </c>
      <c r="K60" s="268">
        <v>196.49</v>
      </c>
      <c r="L60" s="265">
        <f t="shared" si="14"/>
        <v>249.54</v>
      </c>
      <c r="M60" s="269"/>
      <c r="N60" s="292"/>
      <c r="O60" s="292"/>
    </row>
    <row r="61" spans="1:16" s="153" customFormat="1" ht="63.75">
      <c r="A61" s="201" t="s">
        <v>99</v>
      </c>
      <c r="B61" s="202" t="s">
        <v>89</v>
      </c>
      <c r="C61" s="203" t="s">
        <v>192</v>
      </c>
      <c r="D61" s="237"/>
      <c r="E61" s="238" t="s">
        <v>71</v>
      </c>
      <c r="F61" s="7">
        <v>608.04</v>
      </c>
      <c r="G61" s="213">
        <f t="shared" si="12"/>
        <v>52.25</v>
      </c>
      <c r="H61" s="214">
        <f t="shared" si="12"/>
        <v>66.349999999999994</v>
      </c>
      <c r="I61" s="280">
        <f t="shared" si="13"/>
        <v>40343.449999999997</v>
      </c>
      <c r="J61" s="281">
        <f t="shared" ref="J61:J67" si="15">I61/$I$99</f>
        <v>3.1143961380776131E-2</v>
      </c>
      <c r="K61" s="268">
        <v>52.25</v>
      </c>
      <c r="L61" s="265">
        <f t="shared" si="14"/>
        <v>66.349999999999994</v>
      </c>
      <c r="M61" s="269"/>
      <c r="N61" s="292" t="s">
        <v>193</v>
      </c>
      <c r="O61" s="292" t="s">
        <v>194</v>
      </c>
    </row>
    <row r="62" spans="1:16" s="153" customFormat="1">
      <c r="A62" s="201" t="s">
        <v>103</v>
      </c>
      <c r="B62" s="202" t="s">
        <v>195</v>
      </c>
      <c r="C62" s="203" t="s">
        <v>196</v>
      </c>
      <c r="D62" s="237"/>
      <c r="E62" s="238" t="s">
        <v>197</v>
      </c>
      <c r="F62" s="7">
        <f t="shared" ref="F62:F67" si="16">N63*O63</f>
        <v>800</v>
      </c>
      <c r="G62" s="213">
        <f t="shared" ref="G62:G67" si="17">K62</f>
        <v>12.59</v>
      </c>
      <c r="H62" s="214">
        <f t="shared" ref="H62:H67" si="18">L62</f>
        <v>15.98</v>
      </c>
      <c r="I62" s="280">
        <f t="shared" si="13"/>
        <v>12784</v>
      </c>
      <c r="J62" s="281">
        <f t="shared" si="15"/>
        <v>9.86887344269868E-3</v>
      </c>
      <c r="K62" s="289">
        <v>12.59</v>
      </c>
      <c r="L62" s="265">
        <f t="shared" si="14"/>
        <v>15.98</v>
      </c>
      <c r="M62" s="269"/>
      <c r="N62" s="295"/>
      <c r="O62" s="295"/>
    </row>
    <row r="63" spans="1:16" s="153" customFormat="1">
      <c r="A63" s="201" t="s">
        <v>106</v>
      </c>
      <c r="B63" s="202" t="s">
        <v>198</v>
      </c>
      <c r="C63" s="203" t="s">
        <v>199</v>
      </c>
      <c r="D63" s="237"/>
      <c r="E63" s="238" t="s">
        <v>197</v>
      </c>
      <c r="F63" s="7">
        <f t="shared" si="16"/>
        <v>800</v>
      </c>
      <c r="G63" s="213">
        <f t="shared" si="17"/>
        <v>10.31</v>
      </c>
      <c r="H63" s="214">
        <f t="shared" si="18"/>
        <v>13.09</v>
      </c>
      <c r="I63" s="280">
        <f t="shared" si="13"/>
        <v>10472</v>
      </c>
      <c r="J63" s="281">
        <f t="shared" si="15"/>
        <v>8.084077181785089E-3</v>
      </c>
      <c r="K63" s="289">
        <v>10.31</v>
      </c>
      <c r="L63" s="265">
        <f t="shared" si="14"/>
        <v>13.09</v>
      </c>
      <c r="M63" s="269"/>
      <c r="N63" s="292">
        <v>160</v>
      </c>
      <c r="O63" s="292">
        <v>5</v>
      </c>
    </row>
    <row r="64" spans="1:16" s="153" customFormat="1" ht="25.5">
      <c r="A64" s="201" t="s">
        <v>200</v>
      </c>
      <c r="B64" s="202" t="s">
        <v>201</v>
      </c>
      <c r="C64" s="203" t="s">
        <v>202</v>
      </c>
      <c r="D64" s="237"/>
      <c r="E64" s="238" t="s">
        <v>197</v>
      </c>
      <c r="F64" s="7">
        <f t="shared" si="16"/>
        <v>360</v>
      </c>
      <c r="G64" s="213">
        <f t="shared" si="17"/>
        <v>100.41</v>
      </c>
      <c r="H64" s="214">
        <f t="shared" si="18"/>
        <v>127.52</v>
      </c>
      <c r="I64" s="280">
        <f t="shared" si="13"/>
        <v>45907.199999999997</v>
      </c>
      <c r="J64" s="281">
        <f t="shared" si="15"/>
        <v>3.5439013368950001E-2</v>
      </c>
      <c r="K64" s="289">
        <v>100.41</v>
      </c>
      <c r="L64" s="265">
        <f t="shared" si="14"/>
        <v>127.52</v>
      </c>
      <c r="M64" s="269"/>
      <c r="N64" s="292">
        <v>160</v>
      </c>
      <c r="O64" s="292">
        <v>5</v>
      </c>
    </row>
    <row r="65" spans="1:15" s="153" customFormat="1">
      <c r="A65" s="201" t="s">
        <v>203</v>
      </c>
      <c r="B65" s="202" t="s">
        <v>204</v>
      </c>
      <c r="C65" s="203" t="s">
        <v>205</v>
      </c>
      <c r="D65" s="237"/>
      <c r="E65" s="238" t="s">
        <v>197</v>
      </c>
      <c r="F65" s="7">
        <f t="shared" si="16"/>
        <v>800</v>
      </c>
      <c r="G65" s="213">
        <f t="shared" si="17"/>
        <v>20.53</v>
      </c>
      <c r="H65" s="214">
        <f t="shared" si="18"/>
        <v>26.07</v>
      </c>
      <c r="I65" s="280">
        <f t="shared" si="13"/>
        <v>20856</v>
      </c>
      <c r="J65" s="281">
        <f t="shared" si="15"/>
        <v>1.6100220941874504E-2</v>
      </c>
      <c r="K65" s="289">
        <v>20.53</v>
      </c>
      <c r="L65" s="265">
        <f t="shared" si="14"/>
        <v>26.07</v>
      </c>
      <c r="M65" s="269"/>
      <c r="N65" s="292">
        <v>72</v>
      </c>
      <c r="O65" s="292">
        <v>5</v>
      </c>
    </row>
    <row r="66" spans="1:15" s="153" customFormat="1" ht="25.5">
      <c r="A66" s="201" t="s">
        <v>206</v>
      </c>
      <c r="B66" s="202" t="s">
        <v>207</v>
      </c>
      <c r="C66" s="203" t="s">
        <v>208</v>
      </c>
      <c r="D66" s="237"/>
      <c r="E66" s="238" t="s">
        <v>197</v>
      </c>
      <c r="F66" s="7">
        <f t="shared" si="16"/>
        <v>800</v>
      </c>
      <c r="G66" s="213">
        <f t="shared" si="17"/>
        <v>19.87</v>
      </c>
      <c r="H66" s="214">
        <f t="shared" si="18"/>
        <v>25.23</v>
      </c>
      <c r="I66" s="280">
        <f t="shared" si="13"/>
        <v>20184</v>
      </c>
      <c r="J66" s="281">
        <f t="shared" si="15"/>
        <v>1.5581456630743911E-2</v>
      </c>
      <c r="K66" s="289">
        <v>19.87</v>
      </c>
      <c r="L66" s="265">
        <f t="shared" si="14"/>
        <v>25.23</v>
      </c>
      <c r="M66" s="269"/>
      <c r="N66" s="292">
        <v>160</v>
      </c>
      <c r="O66" s="292">
        <v>5</v>
      </c>
    </row>
    <row r="67" spans="1:15" s="153" customFormat="1">
      <c r="A67" s="201" t="s">
        <v>209</v>
      </c>
      <c r="B67" s="202" t="s">
        <v>210</v>
      </c>
      <c r="C67" s="203" t="s">
        <v>211</v>
      </c>
      <c r="D67" s="237"/>
      <c r="E67" s="238" t="s">
        <v>197</v>
      </c>
      <c r="F67" s="7">
        <f t="shared" si="16"/>
        <v>1500</v>
      </c>
      <c r="G67" s="213">
        <f t="shared" si="17"/>
        <v>22.19</v>
      </c>
      <c r="H67" s="214">
        <f t="shared" si="18"/>
        <v>28.18</v>
      </c>
      <c r="I67" s="280">
        <f t="shared" si="13"/>
        <v>42270</v>
      </c>
      <c r="J67" s="281">
        <f t="shared" si="15"/>
        <v>3.2631201534955662E-2</v>
      </c>
      <c r="K67" s="289">
        <v>22.19</v>
      </c>
      <c r="L67" s="265">
        <f t="shared" si="14"/>
        <v>28.18</v>
      </c>
      <c r="M67" s="269"/>
      <c r="N67" s="292">
        <v>160</v>
      </c>
      <c r="O67" s="292">
        <v>5</v>
      </c>
    </row>
    <row r="68" spans="1:15" s="152" customFormat="1" ht="14.25">
      <c r="A68" s="495" t="s">
        <v>109</v>
      </c>
      <c r="B68" s="496"/>
      <c r="C68" s="496"/>
      <c r="D68" s="501"/>
      <c r="E68" s="501"/>
      <c r="F68" s="501"/>
      <c r="G68" s="496"/>
      <c r="H68" s="199"/>
      <c r="I68" s="271">
        <f>I61+I62+I63+I64+I65+I66+I67</f>
        <v>192816.65</v>
      </c>
      <c r="J68" s="272">
        <f>I68/I99</f>
        <v>0.14884880448178398</v>
      </c>
      <c r="K68" s="289"/>
      <c r="L68" s="246"/>
      <c r="M68" s="247"/>
      <c r="N68" s="292">
        <v>300</v>
      </c>
      <c r="O68" s="292">
        <v>5</v>
      </c>
    </row>
    <row r="69" spans="1:15" s="152" customFormat="1" hidden="1">
      <c r="A69" s="230"/>
      <c r="B69" s="231"/>
      <c r="C69" s="232"/>
      <c r="D69" s="232"/>
      <c r="E69" s="232"/>
      <c r="F69" s="230"/>
      <c r="G69" s="232"/>
      <c r="H69" s="232"/>
      <c r="I69" s="290"/>
      <c r="J69" s="291"/>
      <c r="K69" s="289"/>
      <c r="L69" s="246"/>
      <c r="M69" s="247"/>
      <c r="N69" s="292"/>
      <c r="O69" s="292"/>
    </row>
    <row r="70" spans="1:15" s="153" customFormat="1" ht="9" hidden="1" customHeight="1">
      <c r="A70" s="296">
        <v>5</v>
      </c>
      <c r="B70" s="297"/>
      <c r="C70" s="493" t="s">
        <v>98</v>
      </c>
      <c r="D70" s="498"/>
      <c r="E70" s="498"/>
      <c r="F70" s="498"/>
      <c r="G70" s="498"/>
      <c r="H70" s="498"/>
      <c r="I70" s="499"/>
      <c r="J70" s="274"/>
      <c r="K70" s="289">
        <v>15.91</v>
      </c>
      <c r="L70" s="265"/>
      <c r="M70" s="269"/>
      <c r="N70" s="270"/>
    </row>
    <row r="71" spans="1:15" s="153" customFormat="1" ht="38.25" hidden="1">
      <c r="A71" s="298" t="s">
        <v>99</v>
      </c>
      <c r="B71" s="233" t="s">
        <v>100</v>
      </c>
      <c r="C71" s="188" t="s">
        <v>101</v>
      </c>
      <c r="D71" s="299"/>
      <c r="E71" s="222" t="s">
        <v>102</v>
      </c>
      <c r="F71" s="7">
        <v>0</v>
      </c>
      <c r="G71" s="7">
        <f t="shared" ref="G71:H73" si="19">K71</f>
        <v>20.52</v>
      </c>
      <c r="H71" s="191">
        <f t="shared" si="19"/>
        <v>26.06</v>
      </c>
      <c r="I71" s="262">
        <f t="shared" ref="I71:I73" si="20">TRUNC((F71*H71),2)</f>
        <v>0</v>
      </c>
      <c r="J71" s="263">
        <f>I71/I99</f>
        <v>0</v>
      </c>
      <c r="K71" s="289">
        <v>20.52</v>
      </c>
      <c r="L71" s="265">
        <f>TRUNC(K71*$L$18,2)</f>
        <v>26.06</v>
      </c>
      <c r="M71" s="269"/>
      <c r="N71" s="270"/>
    </row>
    <row r="72" spans="1:15" s="153" customFormat="1" ht="38.25" hidden="1">
      <c r="A72" s="298" t="s">
        <v>103</v>
      </c>
      <c r="B72" s="202" t="s">
        <v>104</v>
      </c>
      <c r="C72" s="203" t="s">
        <v>105</v>
      </c>
      <c r="D72" s="300"/>
      <c r="E72" s="226" t="s">
        <v>36</v>
      </c>
      <c r="F72" s="7">
        <v>0</v>
      </c>
      <c r="G72" s="206">
        <f t="shared" si="19"/>
        <v>163.01</v>
      </c>
      <c r="H72" s="301">
        <f t="shared" si="19"/>
        <v>207.02</v>
      </c>
      <c r="I72" s="314">
        <f t="shared" si="20"/>
        <v>0</v>
      </c>
      <c r="J72" s="315">
        <f>I72/I99</f>
        <v>0</v>
      </c>
      <c r="K72" s="316">
        <v>163.01</v>
      </c>
      <c r="L72" s="317">
        <f>TRUNC(K72*$L$18,2)</f>
        <v>207.02</v>
      </c>
      <c r="M72" s="269"/>
      <c r="N72" s="270"/>
    </row>
    <row r="73" spans="1:15" s="153" customFormat="1" ht="63.75" hidden="1">
      <c r="A73" s="298" t="s">
        <v>106</v>
      </c>
      <c r="B73" s="187" t="s">
        <v>107</v>
      </c>
      <c r="C73" s="193" t="s">
        <v>108</v>
      </c>
      <c r="D73" s="302"/>
      <c r="E73" s="303" t="s">
        <v>56</v>
      </c>
      <c r="F73" s="7">
        <v>0</v>
      </c>
      <c r="G73" s="196">
        <f t="shared" si="19"/>
        <v>100.26</v>
      </c>
      <c r="H73" s="197">
        <f t="shared" si="19"/>
        <v>127.33</v>
      </c>
      <c r="I73" s="318">
        <f t="shared" si="20"/>
        <v>0</v>
      </c>
      <c r="J73" s="319">
        <f>I73/I99</f>
        <v>0</v>
      </c>
      <c r="K73" s="320">
        <v>100.26</v>
      </c>
      <c r="L73" s="265">
        <f>TRUNC(K73*$L$18,2)</f>
        <v>127.33</v>
      </c>
      <c r="M73" s="269"/>
      <c r="N73" s="270"/>
    </row>
    <row r="74" spans="1:15" s="152" customFormat="1" ht="14.25" hidden="1">
      <c r="A74" s="495" t="s">
        <v>109</v>
      </c>
      <c r="B74" s="496"/>
      <c r="C74" s="496"/>
      <c r="D74" s="496"/>
      <c r="E74" s="496"/>
      <c r="F74" s="496"/>
      <c r="G74" s="496"/>
      <c r="H74" s="199"/>
      <c r="I74" s="271">
        <f>I71+I72+I73</f>
        <v>0</v>
      </c>
      <c r="J74" s="272">
        <f>I74/I99</f>
        <v>0</v>
      </c>
      <c r="K74" s="258"/>
      <c r="L74" s="246"/>
      <c r="M74" s="247"/>
      <c r="N74" s="248"/>
    </row>
    <row r="75" spans="1:15" s="155" customFormat="1" ht="14.25" hidden="1">
      <c r="A75" s="218">
        <v>6</v>
      </c>
      <c r="B75" s="219"/>
      <c r="C75" s="493" t="s">
        <v>73</v>
      </c>
      <c r="D75" s="498"/>
      <c r="E75" s="498"/>
      <c r="F75" s="498"/>
      <c r="G75" s="498"/>
      <c r="H75" s="498"/>
      <c r="I75" s="499"/>
      <c r="J75" s="274"/>
      <c r="K75" s="321"/>
      <c r="L75" s="269"/>
      <c r="M75" s="322"/>
      <c r="N75" s="323"/>
      <c r="O75" s="322"/>
    </row>
    <row r="76" spans="1:15" s="1" customFormat="1" ht="33" hidden="1" customHeight="1">
      <c r="A76" s="2" t="s">
        <v>111</v>
      </c>
      <c r="B76" s="220">
        <v>98504</v>
      </c>
      <c r="C76" s="188" t="s">
        <v>112</v>
      </c>
      <c r="D76" s="221"/>
      <c r="E76" s="222" t="s">
        <v>56</v>
      </c>
      <c r="F76" s="7">
        <v>0</v>
      </c>
      <c r="G76" s="223">
        <f t="shared" ref="G76:H79" si="21">K76</f>
        <v>6.81</v>
      </c>
      <c r="H76" s="224">
        <f t="shared" si="21"/>
        <v>8.64</v>
      </c>
      <c r="I76" s="293">
        <f t="shared" ref="I76:I79" si="22">TRUNC((F76*H76),2)</f>
        <v>0</v>
      </c>
      <c r="J76" s="294">
        <f>I76/I99</f>
        <v>0</v>
      </c>
      <c r="K76" s="324">
        <v>6.81</v>
      </c>
      <c r="L76" s="13">
        <f>TRUNC(K76*$L$18,2)</f>
        <v>8.64</v>
      </c>
      <c r="M76" s="13"/>
      <c r="N76" s="13"/>
    </row>
    <row r="77" spans="1:15" s="1" customFormat="1" ht="30" hidden="1" customHeight="1">
      <c r="A77" s="2" t="s">
        <v>113</v>
      </c>
      <c r="B77" s="3">
        <v>3324</v>
      </c>
      <c r="C77" s="203" t="s">
        <v>114</v>
      </c>
      <c r="D77" s="225"/>
      <c r="E77" s="226" t="s">
        <v>56</v>
      </c>
      <c r="F77" s="7">
        <v>0</v>
      </c>
      <c r="G77" s="227">
        <f t="shared" si="21"/>
        <v>3.57</v>
      </c>
      <c r="H77" s="228">
        <v>0</v>
      </c>
      <c r="I77" s="280">
        <v>0</v>
      </c>
      <c r="J77" s="281">
        <v>0</v>
      </c>
      <c r="K77" s="324">
        <v>3.57</v>
      </c>
      <c r="L77" s="13">
        <f>TRUNC(K77*$L$18,2)</f>
        <v>4.53</v>
      </c>
      <c r="M77" s="13"/>
      <c r="N77" s="13"/>
    </row>
    <row r="78" spans="1:15" s="156" customFormat="1" ht="45" hidden="1" customHeight="1">
      <c r="A78" s="2" t="s">
        <v>113</v>
      </c>
      <c r="B78" s="304">
        <v>98511</v>
      </c>
      <c r="C78" s="215" t="s">
        <v>116</v>
      </c>
      <c r="D78" s="305"/>
      <c r="E78" s="303" t="s">
        <v>80</v>
      </c>
      <c r="F78" s="7">
        <v>0</v>
      </c>
      <c r="G78" s="216">
        <f t="shared" si="21"/>
        <v>135.18</v>
      </c>
      <c r="H78" s="217">
        <f t="shared" si="21"/>
        <v>171.67</v>
      </c>
      <c r="I78" s="282">
        <f t="shared" si="22"/>
        <v>0</v>
      </c>
      <c r="J78" s="283">
        <f>I78/I99</f>
        <v>0</v>
      </c>
      <c r="K78" s="325">
        <v>135.18</v>
      </c>
      <c r="L78" s="326">
        <f>TRUNC(K78*$L$18,2)</f>
        <v>171.67</v>
      </c>
      <c r="M78" s="326"/>
      <c r="N78" s="326"/>
    </row>
    <row r="79" spans="1:15" s="153" customFormat="1" ht="54" hidden="1" customHeight="1">
      <c r="A79" s="2" t="s">
        <v>115</v>
      </c>
      <c r="B79" s="202" t="s">
        <v>89</v>
      </c>
      <c r="C79" s="203" t="s">
        <v>192</v>
      </c>
      <c r="D79" s="225"/>
      <c r="E79" s="226" t="s">
        <v>71</v>
      </c>
      <c r="F79" s="7">
        <v>0</v>
      </c>
      <c r="G79" s="213">
        <f t="shared" si="21"/>
        <v>37.5</v>
      </c>
      <c r="H79" s="214">
        <f t="shared" si="21"/>
        <v>47.62</v>
      </c>
      <c r="I79" s="280">
        <f t="shared" si="22"/>
        <v>0</v>
      </c>
      <c r="J79" s="281">
        <f>I79/I99</f>
        <v>0</v>
      </c>
      <c r="K79" s="327">
        <v>37.5</v>
      </c>
      <c r="L79" s="269">
        <f>TRUNC(K79*$L$18,2)</f>
        <v>47.62</v>
      </c>
      <c r="M79" s="269"/>
      <c r="N79" s="270"/>
    </row>
    <row r="80" spans="1:15" s="152" customFormat="1" ht="15" hidden="1" customHeight="1">
      <c r="A80" s="495" t="s">
        <v>118</v>
      </c>
      <c r="B80" s="496"/>
      <c r="C80" s="496"/>
      <c r="D80" s="496"/>
      <c r="E80" s="496"/>
      <c r="F80" s="496"/>
      <c r="G80" s="496"/>
      <c r="H80" s="199"/>
      <c r="I80" s="271">
        <f>I76+I78+I77+I79</f>
        <v>0</v>
      </c>
      <c r="J80" s="272">
        <f>I80/I99</f>
        <v>0</v>
      </c>
      <c r="K80" s="258"/>
      <c r="L80" s="246"/>
      <c r="M80" s="247"/>
      <c r="N80" s="248"/>
    </row>
    <row r="81" spans="1:15" s="152" customFormat="1" ht="15" hidden="1" customHeight="1">
      <c r="A81" s="230"/>
      <c r="B81" s="231"/>
      <c r="C81" s="232"/>
      <c r="D81" s="232"/>
      <c r="E81" s="232"/>
      <c r="F81" s="230"/>
      <c r="G81" s="232"/>
      <c r="H81" s="232"/>
      <c r="I81" s="290"/>
      <c r="J81" s="291"/>
      <c r="K81" s="258"/>
      <c r="L81" s="246"/>
      <c r="M81" s="247"/>
      <c r="N81" s="248"/>
    </row>
    <row r="82" spans="1:15" s="152" customFormat="1" ht="15.75" hidden="1" customHeight="1">
      <c r="A82" s="218">
        <v>7</v>
      </c>
      <c r="B82" s="219"/>
      <c r="C82" s="493" t="s">
        <v>119</v>
      </c>
      <c r="D82" s="493"/>
      <c r="E82" s="493"/>
      <c r="F82" s="493"/>
      <c r="G82" s="493"/>
      <c r="H82" s="493"/>
      <c r="I82" s="494"/>
      <c r="J82" s="274"/>
      <c r="K82" s="260"/>
      <c r="L82" s="265">
        <f t="shared" ref="L82:L98" si="23">TRUNC(K82*$L$18,2)</f>
        <v>0</v>
      </c>
      <c r="M82" s="247"/>
      <c r="N82" s="248"/>
      <c r="O82" s="247"/>
    </row>
    <row r="83" spans="1:15" s="1" customFormat="1" ht="76.5" hidden="1">
      <c r="A83" s="2" t="s">
        <v>120</v>
      </c>
      <c r="B83" s="220" t="s">
        <v>121</v>
      </c>
      <c r="C83" s="188" t="s">
        <v>122</v>
      </c>
      <c r="D83" s="221"/>
      <c r="E83" s="222" t="s">
        <v>36</v>
      </c>
      <c r="F83" s="7">
        <v>0</v>
      </c>
      <c r="G83" s="223">
        <f t="shared" ref="G83:H96" si="24">K83</f>
        <v>7.67</v>
      </c>
      <c r="H83" s="224">
        <f t="shared" si="24"/>
        <v>9.74</v>
      </c>
      <c r="I83" s="293">
        <f t="shared" ref="I83:I96" si="25">TRUNC((F83*H83),2)</f>
        <v>0</v>
      </c>
      <c r="J83" s="294">
        <f>I83/I99</f>
        <v>0</v>
      </c>
      <c r="K83" s="11">
        <v>7.67</v>
      </c>
      <c r="L83" s="12">
        <f t="shared" si="23"/>
        <v>9.74</v>
      </c>
      <c r="M83" s="13"/>
      <c r="N83" s="13"/>
    </row>
    <row r="84" spans="1:15" s="1" customFormat="1" ht="45" hidden="1" customHeight="1">
      <c r="A84" s="2" t="s">
        <v>123</v>
      </c>
      <c r="B84" s="3" t="s">
        <v>124</v>
      </c>
      <c r="C84" s="203" t="s">
        <v>125</v>
      </c>
      <c r="D84" s="225"/>
      <c r="E84" s="226" t="s">
        <v>36</v>
      </c>
      <c r="F84" s="7">
        <v>0</v>
      </c>
      <c r="G84" s="227">
        <f t="shared" si="24"/>
        <v>63.33</v>
      </c>
      <c r="H84" s="228">
        <f t="shared" si="24"/>
        <v>80.42</v>
      </c>
      <c r="I84" s="280">
        <f t="shared" si="25"/>
        <v>0</v>
      </c>
      <c r="J84" s="281">
        <f>I84/I99</f>
        <v>0</v>
      </c>
      <c r="K84" s="11">
        <v>63.33</v>
      </c>
      <c r="L84" s="12">
        <f t="shared" si="23"/>
        <v>80.42</v>
      </c>
      <c r="M84" s="13"/>
      <c r="N84" s="13"/>
    </row>
    <row r="85" spans="1:15" s="1" customFormat="1" ht="46.5" hidden="1" customHeight="1">
      <c r="A85" s="2" t="s">
        <v>126</v>
      </c>
      <c r="B85" s="3" t="s">
        <v>127</v>
      </c>
      <c r="C85" s="203" t="s">
        <v>128</v>
      </c>
      <c r="D85" s="225"/>
      <c r="E85" s="226" t="s">
        <v>36</v>
      </c>
      <c r="F85" s="7">
        <v>0</v>
      </c>
      <c r="G85" s="227">
        <f t="shared" si="24"/>
        <v>36.14</v>
      </c>
      <c r="H85" s="228">
        <f t="shared" si="24"/>
        <v>45.89</v>
      </c>
      <c r="I85" s="280">
        <f t="shared" si="25"/>
        <v>0</v>
      </c>
      <c r="J85" s="281">
        <f>I85/I99</f>
        <v>0</v>
      </c>
      <c r="K85" s="11">
        <v>36.14</v>
      </c>
      <c r="L85" s="12">
        <f t="shared" si="23"/>
        <v>45.89</v>
      </c>
      <c r="M85" s="13"/>
      <c r="N85" s="13"/>
    </row>
    <row r="86" spans="1:15" s="1" customFormat="1" ht="51" hidden="1">
      <c r="A86" s="2" t="s">
        <v>129</v>
      </c>
      <c r="B86" s="202">
        <v>96388</v>
      </c>
      <c r="C86" s="203" t="s">
        <v>173</v>
      </c>
      <c r="D86" s="225"/>
      <c r="E86" s="226" t="s">
        <v>36</v>
      </c>
      <c r="F86" s="7">
        <v>0</v>
      </c>
      <c r="G86" s="227">
        <f t="shared" si="24"/>
        <v>7.52</v>
      </c>
      <c r="H86" s="228">
        <f t="shared" si="24"/>
        <v>9.5500000000000007</v>
      </c>
      <c r="I86" s="280">
        <f t="shared" si="25"/>
        <v>0</v>
      </c>
      <c r="J86" s="281">
        <f>I86/I99</f>
        <v>0</v>
      </c>
      <c r="K86" s="11">
        <v>7.52</v>
      </c>
      <c r="L86" s="12">
        <f t="shared" si="23"/>
        <v>9.5500000000000007</v>
      </c>
      <c r="M86" s="13"/>
      <c r="N86" s="13"/>
    </row>
    <row r="87" spans="1:15" s="1" customFormat="1" ht="42" hidden="1" customHeight="1">
      <c r="A87" s="2" t="s">
        <v>132</v>
      </c>
      <c r="B87" s="3" t="s">
        <v>133</v>
      </c>
      <c r="C87" s="203" t="s">
        <v>134</v>
      </c>
      <c r="D87" s="225"/>
      <c r="E87" s="226" t="s">
        <v>36</v>
      </c>
      <c r="F87" s="7">
        <v>0</v>
      </c>
      <c r="G87" s="227">
        <f t="shared" si="24"/>
        <v>25.38</v>
      </c>
      <c r="H87" s="228">
        <f t="shared" si="24"/>
        <v>32.229999999999997</v>
      </c>
      <c r="I87" s="280">
        <f t="shared" si="25"/>
        <v>0</v>
      </c>
      <c r="J87" s="281">
        <f>I87/I99</f>
        <v>0</v>
      </c>
      <c r="K87" s="11">
        <v>25.38</v>
      </c>
      <c r="L87" s="12">
        <f t="shared" si="23"/>
        <v>32.229999999999997</v>
      </c>
      <c r="M87" s="13"/>
      <c r="N87" s="13"/>
    </row>
    <row r="88" spans="1:15" s="1" customFormat="1" ht="69.75" hidden="1" customHeight="1">
      <c r="A88" s="2" t="s">
        <v>135</v>
      </c>
      <c r="B88" s="3">
        <v>100976</v>
      </c>
      <c r="C88" s="203" t="s">
        <v>175</v>
      </c>
      <c r="D88" s="225"/>
      <c r="E88" s="226" t="s">
        <v>36</v>
      </c>
      <c r="F88" s="7">
        <v>0</v>
      </c>
      <c r="G88" s="227">
        <f t="shared" si="24"/>
        <v>5.71</v>
      </c>
      <c r="H88" s="228">
        <f t="shared" si="24"/>
        <v>7.25</v>
      </c>
      <c r="I88" s="280">
        <f t="shared" si="25"/>
        <v>0</v>
      </c>
      <c r="J88" s="281">
        <f>I88/I99</f>
        <v>0</v>
      </c>
      <c r="K88" s="11">
        <v>5.71</v>
      </c>
      <c r="L88" s="12">
        <f t="shared" si="23"/>
        <v>7.25</v>
      </c>
      <c r="M88" s="13"/>
      <c r="N88" s="13"/>
    </row>
    <row r="89" spans="1:15" s="1" customFormat="1" ht="47.25" hidden="1" customHeight="1">
      <c r="A89" s="2" t="s">
        <v>138</v>
      </c>
      <c r="B89" s="3">
        <v>97915</v>
      </c>
      <c r="C89" s="203" t="s">
        <v>42</v>
      </c>
      <c r="D89" s="209" t="str">
        <f>xxxxxxx!D72</f>
        <v>1,50 KM</v>
      </c>
      <c r="E89" s="226" t="s">
        <v>44</v>
      </c>
      <c r="F89" s="7">
        <v>0</v>
      </c>
      <c r="G89" s="227">
        <f t="shared" si="24"/>
        <v>0.78</v>
      </c>
      <c r="H89" s="228">
        <f t="shared" si="24"/>
        <v>0.99</v>
      </c>
      <c r="I89" s="280">
        <f t="shared" si="25"/>
        <v>0</v>
      </c>
      <c r="J89" s="281">
        <f>I89/I99</f>
        <v>0</v>
      </c>
      <c r="K89" s="11">
        <v>0.78</v>
      </c>
      <c r="L89" s="12">
        <f t="shared" si="23"/>
        <v>0.99</v>
      </c>
      <c r="M89" s="13"/>
      <c r="N89" s="13"/>
    </row>
    <row r="90" spans="1:15" s="1" customFormat="1" ht="48.75" hidden="1" customHeight="1">
      <c r="A90" s="2" t="s">
        <v>140</v>
      </c>
      <c r="B90" s="3" t="s">
        <v>141</v>
      </c>
      <c r="C90" s="203" t="s">
        <v>142</v>
      </c>
      <c r="D90" s="225"/>
      <c r="E90" s="226" t="s">
        <v>143</v>
      </c>
      <c r="F90" s="7">
        <v>0</v>
      </c>
      <c r="G90" s="227">
        <f t="shared" si="24"/>
        <v>71.180000000000007</v>
      </c>
      <c r="H90" s="228">
        <f t="shared" si="24"/>
        <v>90.39</v>
      </c>
      <c r="I90" s="280">
        <f t="shared" si="25"/>
        <v>0</v>
      </c>
      <c r="J90" s="281">
        <f>I90/I99</f>
        <v>0</v>
      </c>
      <c r="K90" s="11">
        <v>71.180000000000007</v>
      </c>
      <c r="L90" s="12">
        <f t="shared" si="23"/>
        <v>90.39</v>
      </c>
      <c r="M90" s="13"/>
      <c r="N90" s="13"/>
    </row>
    <row r="91" spans="1:15" s="1" customFormat="1" ht="74.25" hidden="1" customHeight="1">
      <c r="A91" s="2" t="s">
        <v>144</v>
      </c>
      <c r="B91" s="3">
        <v>92815</v>
      </c>
      <c r="C91" s="212" t="s">
        <v>212</v>
      </c>
      <c r="D91" s="225"/>
      <c r="E91" s="226" t="s">
        <v>71</v>
      </c>
      <c r="F91" s="7">
        <v>0</v>
      </c>
      <c r="G91" s="227">
        <f t="shared" si="24"/>
        <v>103.14</v>
      </c>
      <c r="H91" s="228">
        <f t="shared" si="24"/>
        <v>130.97999999999999</v>
      </c>
      <c r="I91" s="280">
        <f t="shared" si="25"/>
        <v>0</v>
      </c>
      <c r="J91" s="281">
        <f>I91/I99</f>
        <v>0</v>
      </c>
      <c r="K91" s="11">
        <v>103.14</v>
      </c>
      <c r="L91" s="12">
        <f t="shared" si="23"/>
        <v>130.97999999999999</v>
      </c>
      <c r="M91" s="13"/>
      <c r="N91" s="13"/>
    </row>
    <row r="92" spans="1:15" s="1" customFormat="1" ht="67.5" hidden="1" customHeight="1">
      <c r="A92" s="2" t="s">
        <v>147</v>
      </c>
      <c r="B92" s="3">
        <v>7753</v>
      </c>
      <c r="C92" s="203" t="s">
        <v>180</v>
      </c>
      <c r="D92" s="225"/>
      <c r="E92" s="226" t="s">
        <v>71</v>
      </c>
      <c r="F92" s="7">
        <v>0</v>
      </c>
      <c r="G92" s="227">
        <f t="shared" si="24"/>
        <v>305.10000000000002</v>
      </c>
      <c r="H92" s="228">
        <f t="shared" si="24"/>
        <v>387.47</v>
      </c>
      <c r="I92" s="284">
        <f t="shared" si="25"/>
        <v>0</v>
      </c>
      <c r="J92" s="281">
        <f>I92/I99</f>
        <v>0</v>
      </c>
      <c r="K92" s="11">
        <v>305.10000000000002</v>
      </c>
      <c r="L92" s="12">
        <f t="shared" si="23"/>
        <v>387.47</v>
      </c>
      <c r="M92" s="13"/>
      <c r="N92" s="13"/>
    </row>
    <row r="93" spans="1:15" s="1" customFormat="1" ht="57" hidden="1" customHeight="1">
      <c r="A93" s="2" t="s">
        <v>150</v>
      </c>
      <c r="B93" s="3">
        <v>7750</v>
      </c>
      <c r="C93" s="203" t="s">
        <v>213</v>
      </c>
      <c r="D93" s="225"/>
      <c r="E93" s="226" t="s">
        <v>143</v>
      </c>
      <c r="F93" s="7">
        <v>0</v>
      </c>
      <c r="G93" s="227">
        <f t="shared" si="24"/>
        <v>260.39</v>
      </c>
      <c r="H93" s="228">
        <f t="shared" si="24"/>
        <v>330.69</v>
      </c>
      <c r="I93" s="280">
        <f t="shared" si="25"/>
        <v>0</v>
      </c>
      <c r="J93" s="281">
        <f>I93/I99</f>
        <v>0</v>
      </c>
      <c r="K93" s="11">
        <v>260.39</v>
      </c>
      <c r="L93" s="12">
        <f t="shared" si="23"/>
        <v>330.69</v>
      </c>
      <c r="M93" s="13"/>
      <c r="N93" s="13"/>
    </row>
    <row r="94" spans="1:15" s="1" customFormat="1" ht="51" hidden="1">
      <c r="A94" s="2" t="s">
        <v>153</v>
      </c>
      <c r="B94" s="3" t="s">
        <v>214</v>
      </c>
      <c r="C94" s="212" t="s">
        <v>215</v>
      </c>
      <c r="D94" s="225"/>
      <c r="E94" s="226" t="s">
        <v>71</v>
      </c>
      <c r="F94" s="7">
        <v>0</v>
      </c>
      <c r="G94" s="227">
        <f t="shared" si="24"/>
        <v>78.739999999999995</v>
      </c>
      <c r="H94" s="228">
        <f t="shared" si="24"/>
        <v>99.99</v>
      </c>
      <c r="I94" s="280">
        <f t="shared" si="25"/>
        <v>0</v>
      </c>
      <c r="J94" s="281">
        <f>I94/I99</f>
        <v>0</v>
      </c>
      <c r="K94" s="11">
        <v>78.739999999999995</v>
      </c>
      <c r="L94" s="12">
        <f t="shared" si="23"/>
        <v>99.99</v>
      </c>
      <c r="M94" s="13"/>
      <c r="N94" s="13"/>
    </row>
    <row r="95" spans="1:15" s="1" customFormat="1" ht="51" hidden="1">
      <c r="A95" s="2" t="s">
        <v>156</v>
      </c>
      <c r="B95" s="3">
        <v>99259</v>
      </c>
      <c r="C95" s="4" t="s">
        <v>186</v>
      </c>
      <c r="D95" s="225"/>
      <c r="E95" s="226" t="s">
        <v>80</v>
      </c>
      <c r="F95" s="7">
        <v>0</v>
      </c>
      <c r="G95" s="227">
        <f t="shared" si="24"/>
        <v>2396.61</v>
      </c>
      <c r="H95" s="228">
        <f t="shared" si="24"/>
        <v>3043.69</v>
      </c>
      <c r="I95" s="280">
        <f t="shared" si="25"/>
        <v>0</v>
      </c>
      <c r="J95" s="281">
        <f>I95/I99</f>
        <v>0</v>
      </c>
      <c r="K95" s="11">
        <v>2396.61</v>
      </c>
      <c r="L95" s="12">
        <f t="shared" si="23"/>
        <v>3043.69</v>
      </c>
      <c r="M95" s="13"/>
      <c r="N95" s="13"/>
    </row>
    <row r="96" spans="1:15" s="1" customFormat="1" ht="63.75" hidden="1" customHeight="1">
      <c r="A96" s="2" t="s">
        <v>216</v>
      </c>
      <c r="B96" s="3" t="s">
        <v>188</v>
      </c>
      <c r="C96" s="4" t="s">
        <v>189</v>
      </c>
      <c r="D96" s="5"/>
      <c r="E96" s="6" t="s">
        <v>80</v>
      </c>
      <c r="F96" s="7">
        <v>0</v>
      </c>
      <c r="G96" s="8">
        <f t="shared" si="24"/>
        <v>2642.43</v>
      </c>
      <c r="H96" s="9">
        <f t="shared" si="24"/>
        <v>3355.88</v>
      </c>
      <c r="I96" s="10">
        <f t="shared" si="25"/>
        <v>0</v>
      </c>
      <c r="J96" s="328">
        <f>I96/I99</f>
        <v>0</v>
      </c>
      <c r="K96" s="11">
        <v>2642.43</v>
      </c>
      <c r="L96" s="12">
        <f t="shared" si="23"/>
        <v>3355.88</v>
      </c>
      <c r="M96" s="13"/>
      <c r="N96" s="13"/>
    </row>
    <row r="97" spans="1:14" s="1" customFormat="1" ht="63.75" hidden="1" customHeight="1">
      <c r="A97" s="2"/>
      <c r="B97" s="3"/>
      <c r="C97" s="4"/>
      <c r="D97" s="5"/>
      <c r="E97" s="6"/>
      <c r="F97" s="7"/>
      <c r="G97" s="8"/>
      <c r="H97" s="9"/>
      <c r="I97" s="10"/>
      <c r="J97" s="328"/>
      <c r="K97" s="286">
        <v>591.5</v>
      </c>
      <c r="L97" s="12">
        <f t="shared" si="23"/>
        <v>751.2</v>
      </c>
      <c r="M97" s="13"/>
      <c r="N97" s="13"/>
    </row>
    <row r="98" spans="1:14" s="153" customFormat="1" ht="15" hidden="1" customHeight="1">
      <c r="A98" s="495" t="s">
        <v>159</v>
      </c>
      <c r="B98" s="496"/>
      <c r="C98" s="496"/>
      <c r="D98" s="496"/>
      <c r="E98" s="496"/>
      <c r="F98" s="496"/>
      <c r="G98" s="497"/>
      <c r="H98" s="198"/>
      <c r="I98" s="287">
        <f>I83+I84+I85+I86+I87+I88+I89+I90+I91+I92+I93+I95+I96+I97+I94</f>
        <v>0</v>
      </c>
      <c r="J98" s="272">
        <f>I98/I99</f>
        <v>0</v>
      </c>
      <c r="K98" s="288"/>
      <c r="L98" s="265">
        <f t="shared" si="23"/>
        <v>0</v>
      </c>
      <c r="M98" s="269"/>
      <c r="N98" s="270"/>
    </row>
    <row r="99" spans="1:14" s="153" customFormat="1" ht="22.5" customHeight="1">
      <c r="A99" s="502" t="s">
        <v>160</v>
      </c>
      <c r="B99" s="503"/>
      <c r="C99" s="503"/>
      <c r="D99" s="503"/>
      <c r="E99" s="503"/>
      <c r="F99" s="503"/>
      <c r="G99" s="504"/>
      <c r="H99" s="306"/>
      <c r="I99" s="329">
        <f>I21+I27+I54+I37+I68+I74+I80+I98</f>
        <v>1295385.95</v>
      </c>
      <c r="J99" s="330">
        <f>J98+J80+J74+J68+J37+J27+J21+J54</f>
        <v>1</v>
      </c>
      <c r="K99" s="288"/>
      <c r="L99" s="265"/>
      <c r="M99" s="269"/>
      <c r="N99" s="270"/>
    </row>
    <row r="100" spans="1:14" s="156" customFormat="1" ht="19.5" customHeight="1">
      <c r="A100" s="307"/>
      <c r="B100" s="308"/>
      <c r="C100" s="307"/>
      <c r="D100" s="307"/>
      <c r="E100" s="307"/>
      <c r="F100" s="307"/>
      <c r="G100" s="307"/>
      <c r="H100" s="307"/>
      <c r="I100" s="331"/>
      <c r="J100" s="331"/>
      <c r="K100" s="332"/>
      <c r="L100" s="277"/>
      <c r="M100" s="326"/>
      <c r="N100" s="326"/>
    </row>
    <row r="101" spans="1:14" s="156" customFormat="1" ht="19.5" customHeight="1">
      <c r="A101" s="307"/>
      <c r="B101" s="308"/>
      <c r="C101" s="307"/>
      <c r="D101" s="307"/>
      <c r="E101" s="307"/>
      <c r="F101" s="307"/>
      <c r="G101" s="307"/>
      <c r="H101" s="307"/>
      <c r="I101" s="331"/>
      <c r="J101" s="331"/>
      <c r="K101" s="332"/>
      <c r="L101" s="277"/>
      <c r="M101" s="326"/>
      <c r="N101" s="326"/>
    </row>
    <row r="102" spans="1:14" s="156" customFormat="1" ht="19.5" customHeight="1">
      <c r="A102" s="307"/>
      <c r="B102" s="308"/>
      <c r="C102" s="307"/>
      <c r="D102" s="307"/>
      <c r="E102" s="307"/>
      <c r="F102" s="307"/>
      <c r="G102" s="307"/>
      <c r="H102" s="307"/>
      <c r="I102" s="331"/>
      <c r="J102" s="331"/>
      <c r="K102" s="332"/>
      <c r="L102" s="277"/>
      <c r="M102" s="326"/>
      <c r="N102" s="326"/>
    </row>
    <row r="103" spans="1:14" s="156" customFormat="1" ht="19.5" customHeight="1">
      <c r="A103" s="307"/>
      <c r="B103" s="308"/>
      <c r="C103" s="307"/>
      <c r="D103" s="307"/>
      <c r="E103" s="307"/>
      <c r="F103" s="307"/>
      <c r="G103" s="307"/>
      <c r="H103" s="307"/>
      <c r="I103" s="331"/>
      <c r="J103" s="331"/>
      <c r="K103" s="332"/>
      <c r="L103" s="277"/>
      <c r="M103" s="326"/>
      <c r="N103" s="326"/>
    </row>
    <row r="104" spans="1:14" s="156" customFormat="1" ht="19.5" customHeight="1">
      <c r="A104" s="307"/>
      <c r="B104" s="308"/>
      <c r="C104" s="307"/>
      <c r="D104" s="307"/>
      <c r="E104" s="307"/>
      <c r="F104" s="307"/>
      <c r="G104" s="307"/>
      <c r="H104" s="307"/>
      <c r="I104" s="331"/>
      <c r="J104" s="331"/>
      <c r="K104" s="332"/>
      <c r="L104" s="277"/>
      <c r="M104" s="326"/>
      <c r="N104" s="326"/>
    </row>
    <row r="105" spans="1:14" s="156" customFormat="1" ht="19.5" customHeight="1">
      <c r="A105" s="307"/>
      <c r="B105" s="308"/>
      <c r="C105" s="307"/>
      <c r="D105" s="307"/>
      <c r="E105" s="307"/>
      <c r="F105" s="307"/>
      <c r="G105" s="307"/>
      <c r="H105" s="307"/>
      <c r="I105" s="331"/>
      <c r="J105" s="331"/>
      <c r="K105" s="332"/>
      <c r="L105" s="277"/>
      <c r="M105" s="326"/>
      <c r="N105" s="326"/>
    </row>
    <row r="106" spans="1:14" s="152" customFormat="1" ht="14.25">
      <c r="A106" s="505" t="s">
        <v>161</v>
      </c>
      <c r="B106" s="487"/>
      <c r="C106" s="487"/>
      <c r="D106" s="487"/>
      <c r="E106" s="487"/>
      <c r="F106" s="487"/>
      <c r="G106" s="487"/>
      <c r="H106" s="487"/>
      <c r="I106" s="487"/>
      <c r="J106" s="71"/>
      <c r="K106" s="245"/>
      <c r="L106" s="246"/>
      <c r="M106" s="247"/>
      <c r="N106" s="248"/>
    </row>
    <row r="107" spans="1:14" s="152" customFormat="1" ht="14.25">
      <c r="A107" s="506" t="s">
        <v>162</v>
      </c>
      <c r="B107" s="506"/>
      <c r="C107" s="506"/>
      <c r="D107" s="506"/>
      <c r="E107" s="506"/>
      <c r="F107" s="506"/>
      <c r="G107" s="506"/>
      <c r="H107" s="506"/>
      <c r="I107" s="506"/>
      <c r="J107" s="71"/>
      <c r="K107" s="333"/>
      <c r="L107" s="333"/>
      <c r="M107" s="333"/>
      <c r="N107" s="248"/>
    </row>
    <row r="108" spans="1:14" s="152" customFormat="1">
      <c r="A108" s="309"/>
      <c r="B108" s="310"/>
      <c r="F108" s="311"/>
      <c r="G108" s="312"/>
      <c r="H108" s="312"/>
      <c r="I108" s="246"/>
      <c r="J108" s="246"/>
      <c r="K108" s="245"/>
      <c r="L108" s="246"/>
      <c r="M108" s="247"/>
      <c r="N108" s="248"/>
    </row>
    <row r="109" spans="1:14" s="152" customFormat="1">
      <c r="A109" s="158"/>
      <c r="B109" s="310"/>
      <c r="C109" s="160"/>
      <c r="D109" s="160"/>
      <c r="E109" s="313"/>
      <c r="F109" s="162"/>
      <c r="G109" s="163"/>
      <c r="H109" s="163"/>
      <c r="I109" s="164"/>
      <c r="J109" s="164"/>
      <c r="K109" s="165"/>
      <c r="L109" s="246"/>
      <c r="M109" s="247"/>
      <c r="N109" s="248"/>
    </row>
    <row r="110" spans="1:14" s="152" customFormat="1">
      <c r="A110" s="158"/>
      <c r="B110" s="310"/>
      <c r="C110" s="160"/>
      <c r="D110" s="160"/>
      <c r="E110" s="313"/>
      <c r="F110" s="162"/>
      <c r="G110" s="163"/>
      <c r="H110" s="163"/>
      <c r="I110" s="164"/>
      <c r="J110" s="164"/>
      <c r="K110" s="165"/>
      <c r="L110" s="246"/>
      <c r="M110" s="247"/>
      <c r="N110" s="248"/>
    </row>
    <row r="111" spans="1:14" s="152" customFormat="1">
      <c r="A111" s="158"/>
      <c r="B111" s="159"/>
      <c r="C111" s="160"/>
      <c r="D111" s="160"/>
      <c r="E111" s="313"/>
      <c r="F111" s="162"/>
      <c r="G111" s="163"/>
      <c r="H111" s="163"/>
      <c r="I111" s="164"/>
      <c r="J111" s="164"/>
      <c r="K111" s="165"/>
      <c r="L111" s="246"/>
      <c r="M111" s="247"/>
      <c r="N111" s="248"/>
    </row>
    <row r="112" spans="1:14" s="152" customFormat="1">
      <c r="A112" s="158"/>
      <c r="B112" s="159"/>
      <c r="C112" s="160"/>
      <c r="D112" s="160"/>
      <c r="E112" s="313"/>
      <c r="F112" s="162"/>
      <c r="G112" s="163"/>
      <c r="H112" s="163"/>
      <c r="I112" s="164"/>
      <c r="J112" s="164"/>
      <c r="K112" s="165"/>
      <c r="L112" s="246"/>
      <c r="M112" s="247"/>
      <c r="N112" s="248"/>
    </row>
    <row r="113" spans="1:16">
      <c r="E113" s="313"/>
    </row>
    <row r="114" spans="1:16">
      <c r="E114" s="313"/>
    </row>
    <row r="115" spans="1:16">
      <c r="E115" s="313"/>
    </row>
    <row r="116" spans="1:16">
      <c r="E116" s="313"/>
    </row>
    <row r="117" spans="1:16">
      <c r="E117" s="313"/>
    </row>
    <row r="118" spans="1:16">
      <c r="E118" s="313"/>
    </row>
    <row r="119" spans="1:16">
      <c r="E119" s="313"/>
    </row>
    <row r="120" spans="1:16">
      <c r="E120" s="313"/>
    </row>
    <row r="121" spans="1:16">
      <c r="E121" s="313"/>
    </row>
    <row r="122" spans="1:16" s="157" customFormat="1">
      <c r="A122" s="158"/>
      <c r="B122" s="159"/>
      <c r="C122" s="160"/>
      <c r="D122" s="160"/>
      <c r="E122" s="313"/>
      <c r="F122" s="162"/>
      <c r="G122" s="163"/>
      <c r="H122" s="163"/>
      <c r="I122" s="164"/>
      <c r="J122" s="164"/>
      <c r="K122" s="165"/>
      <c r="L122" s="164"/>
      <c r="N122" s="166"/>
      <c r="O122" s="161"/>
      <c r="P122" s="161"/>
    </row>
    <row r="123" spans="1:16" s="157" customFormat="1">
      <c r="A123" s="158"/>
      <c r="B123" s="159"/>
      <c r="C123" s="160"/>
      <c r="D123" s="160"/>
      <c r="E123" s="313"/>
      <c r="F123" s="162"/>
      <c r="G123" s="163"/>
      <c r="H123" s="163"/>
      <c r="I123" s="164"/>
      <c r="J123" s="164"/>
      <c r="K123" s="165"/>
      <c r="L123" s="164"/>
      <c r="N123" s="166"/>
      <c r="O123" s="161"/>
      <c r="P123" s="161"/>
    </row>
    <row r="124" spans="1:16" s="157" customFormat="1">
      <c r="A124" s="158"/>
      <c r="B124" s="159"/>
      <c r="C124" s="160"/>
      <c r="D124" s="160"/>
      <c r="E124" s="313"/>
      <c r="F124" s="162"/>
      <c r="G124" s="163"/>
      <c r="H124" s="163"/>
      <c r="I124" s="164"/>
      <c r="J124" s="164"/>
      <c r="K124" s="165"/>
      <c r="L124" s="164"/>
      <c r="N124" s="166"/>
      <c r="O124" s="161"/>
      <c r="P124" s="161"/>
    </row>
    <row r="125" spans="1:16" s="157" customFormat="1">
      <c r="A125" s="158"/>
      <c r="B125" s="159"/>
      <c r="C125" s="160"/>
      <c r="D125" s="160"/>
      <c r="E125" s="313"/>
      <c r="F125" s="162"/>
      <c r="G125" s="163"/>
      <c r="H125" s="163"/>
      <c r="I125" s="164"/>
      <c r="J125" s="164"/>
      <c r="K125" s="165"/>
      <c r="L125" s="164"/>
      <c r="N125" s="166"/>
      <c r="O125" s="161"/>
      <c r="P125" s="161"/>
    </row>
    <row r="126" spans="1:16" s="157" customFormat="1">
      <c r="A126" s="158"/>
      <c r="B126" s="159"/>
      <c r="C126" s="160"/>
      <c r="D126" s="160"/>
      <c r="E126" s="313"/>
      <c r="F126" s="162"/>
      <c r="G126" s="163"/>
      <c r="H126" s="163"/>
      <c r="I126" s="164"/>
      <c r="J126" s="164"/>
      <c r="K126" s="165"/>
      <c r="L126" s="164"/>
      <c r="N126" s="166"/>
      <c r="O126" s="161"/>
      <c r="P126" s="161"/>
    </row>
    <row r="127" spans="1:16" s="157" customFormat="1">
      <c r="A127" s="158"/>
      <c r="B127" s="159"/>
      <c r="C127" s="160"/>
      <c r="D127" s="160"/>
      <c r="E127" s="313"/>
      <c r="F127" s="162"/>
      <c r="G127" s="163"/>
      <c r="H127" s="163"/>
      <c r="I127" s="164"/>
      <c r="J127" s="164"/>
      <c r="K127" s="165"/>
      <c r="L127" s="164"/>
      <c r="N127" s="166"/>
      <c r="O127" s="161"/>
      <c r="P127" s="161"/>
    </row>
    <row r="128" spans="1:16" s="157" customFormat="1">
      <c r="A128" s="158"/>
      <c r="B128" s="159"/>
      <c r="C128" s="160"/>
      <c r="D128" s="160"/>
      <c r="E128" s="313"/>
      <c r="F128" s="162"/>
      <c r="G128" s="163"/>
      <c r="H128" s="163"/>
      <c r="I128" s="164"/>
      <c r="J128" s="164"/>
      <c r="K128" s="165"/>
      <c r="L128" s="164"/>
      <c r="N128" s="166"/>
      <c r="O128" s="161"/>
      <c r="P128" s="161"/>
    </row>
    <row r="129" spans="1:16" s="157" customFormat="1">
      <c r="A129" s="158"/>
      <c r="B129" s="159"/>
      <c r="C129" s="160"/>
      <c r="D129" s="160"/>
      <c r="E129" s="313"/>
      <c r="F129" s="162"/>
      <c r="G129" s="163"/>
      <c r="H129" s="163"/>
      <c r="I129" s="164"/>
      <c r="J129" s="164"/>
      <c r="K129" s="165"/>
      <c r="L129" s="164"/>
      <c r="N129" s="166"/>
      <c r="O129" s="161"/>
      <c r="P129" s="161"/>
    </row>
    <row r="130" spans="1:16" s="157" customFormat="1">
      <c r="A130" s="158"/>
      <c r="B130" s="159"/>
      <c r="C130" s="160"/>
      <c r="D130" s="160"/>
      <c r="E130" s="313"/>
      <c r="F130" s="162"/>
      <c r="G130" s="163"/>
      <c r="H130" s="163"/>
      <c r="I130" s="164"/>
      <c r="J130" s="164"/>
      <c r="K130" s="165"/>
      <c r="L130" s="164"/>
      <c r="N130" s="166"/>
      <c r="O130" s="161"/>
      <c r="P130" s="161"/>
    </row>
    <row r="131" spans="1:16" s="157" customFormat="1">
      <c r="A131" s="158"/>
      <c r="B131" s="159"/>
      <c r="C131" s="160"/>
      <c r="D131" s="160"/>
      <c r="E131" s="313"/>
      <c r="F131" s="162"/>
      <c r="G131" s="163"/>
      <c r="H131" s="163"/>
      <c r="I131" s="164"/>
      <c r="J131" s="164"/>
      <c r="K131" s="165"/>
      <c r="L131" s="164"/>
      <c r="N131" s="166"/>
      <c r="O131" s="161"/>
      <c r="P131" s="161"/>
    </row>
    <row r="132" spans="1:16" s="157" customFormat="1">
      <c r="A132" s="158"/>
      <c r="B132" s="159"/>
      <c r="C132" s="160"/>
      <c r="D132" s="160"/>
      <c r="E132" s="313"/>
      <c r="F132" s="162"/>
      <c r="G132" s="163"/>
      <c r="H132" s="163"/>
      <c r="I132" s="164"/>
      <c r="J132" s="164"/>
      <c r="K132" s="165"/>
      <c r="L132" s="164"/>
      <c r="N132" s="166"/>
      <c r="O132" s="161"/>
      <c r="P132" s="161"/>
    </row>
    <row r="133" spans="1:16" s="157" customFormat="1">
      <c r="A133" s="158"/>
      <c r="B133" s="159"/>
      <c r="C133" s="160"/>
      <c r="D133" s="160"/>
      <c r="E133" s="313"/>
      <c r="F133" s="162"/>
      <c r="G133" s="163"/>
      <c r="H133" s="163"/>
      <c r="I133" s="164"/>
      <c r="J133" s="164"/>
      <c r="K133" s="165"/>
      <c r="L133" s="164"/>
      <c r="N133" s="166"/>
      <c r="O133" s="161"/>
      <c r="P133" s="161"/>
    </row>
    <row r="134" spans="1:16" s="157" customFormat="1">
      <c r="A134" s="158"/>
      <c r="B134" s="159"/>
      <c r="C134" s="160"/>
      <c r="D134" s="160"/>
      <c r="E134" s="313"/>
      <c r="F134" s="162"/>
      <c r="G134" s="163"/>
      <c r="H134" s="163"/>
      <c r="I134" s="164"/>
      <c r="J134" s="164"/>
      <c r="K134" s="165"/>
      <c r="L134" s="164"/>
      <c r="N134" s="166"/>
      <c r="O134" s="161"/>
      <c r="P134" s="161"/>
    </row>
    <row r="135" spans="1:16" s="157" customFormat="1">
      <c r="A135" s="158"/>
      <c r="B135" s="159"/>
      <c r="C135" s="160"/>
      <c r="D135" s="160"/>
      <c r="E135" s="313"/>
      <c r="F135" s="162"/>
      <c r="G135" s="163"/>
      <c r="H135" s="163"/>
      <c r="I135" s="164"/>
      <c r="J135" s="164"/>
      <c r="K135" s="165"/>
      <c r="L135" s="164"/>
      <c r="N135" s="166"/>
      <c r="O135" s="161"/>
      <c r="P135" s="161"/>
    </row>
    <row r="136" spans="1:16" s="157" customFormat="1">
      <c r="A136" s="158"/>
      <c r="B136" s="159"/>
      <c r="C136" s="160"/>
      <c r="D136" s="160"/>
      <c r="E136" s="313"/>
      <c r="F136" s="162"/>
      <c r="G136" s="163"/>
      <c r="H136" s="163"/>
      <c r="I136" s="164"/>
      <c r="J136" s="164"/>
      <c r="K136" s="165"/>
      <c r="L136" s="164"/>
      <c r="N136" s="166"/>
      <c r="O136" s="161"/>
      <c r="P136" s="161"/>
    </row>
    <row r="137" spans="1:16" s="157" customFormat="1">
      <c r="A137" s="158"/>
      <c r="B137" s="159"/>
      <c r="C137" s="160"/>
      <c r="D137" s="160"/>
      <c r="E137" s="313"/>
      <c r="F137" s="162"/>
      <c r="G137" s="163"/>
      <c r="H137" s="163"/>
      <c r="I137" s="164"/>
      <c r="J137" s="164"/>
      <c r="K137" s="165"/>
      <c r="L137" s="164"/>
      <c r="N137" s="166"/>
      <c r="O137" s="161"/>
      <c r="P137" s="161"/>
    </row>
    <row r="138" spans="1:16" s="157" customFormat="1">
      <c r="A138" s="158"/>
      <c r="B138" s="159"/>
      <c r="C138" s="160"/>
      <c r="D138" s="160"/>
      <c r="E138" s="313"/>
      <c r="F138" s="162"/>
      <c r="G138" s="163"/>
      <c r="H138" s="163"/>
      <c r="I138" s="164"/>
      <c r="J138" s="164"/>
      <c r="K138" s="165"/>
      <c r="L138" s="164"/>
      <c r="N138" s="166"/>
      <c r="O138" s="161"/>
      <c r="P138" s="161"/>
    </row>
    <row r="139" spans="1:16" s="157" customFormat="1">
      <c r="A139" s="158"/>
      <c r="B139" s="159"/>
      <c r="C139" s="160"/>
      <c r="D139" s="160"/>
      <c r="E139" s="313"/>
      <c r="F139" s="162"/>
      <c r="G139" s="163"/>
      <c r="H139" s="163"/>
      <c r="I139" s="164"/>
      <c r="J139" s="164"/>
      <c r="K139" s="165"/>
      <c r="L139" s="164"/>
      <c r="N139" s="166"/>
      <c r="O139" s="161"/>
      <c r="P139" s="161"/>
    </row>
    <row r="140" spans="1:16" s="157" customFormat="1">
      <c r="A140" s="158"/>
      <c r="B140" s="159"/>
      <c r="C140" s="160"/>
      <c r="D140" s="160"/>
      <c r="E140" s="313"/>
      <c r="F140" s="162"/>
      <c r="G140" s="163"/>
      <c r="H140" s="163"/>
      <c r="I140" s="164"/>
      <c r="J140" s="164"/>
      <c r="K140" s="165"/>
      <c r="L140" s="164"/>
      <c r="N140" s="166"/>
      <c r="O140" s="161"/>
      <c r="P140" s="161"/>
    </row>
    <row r="141" spans="1:16" s="157" customFormat="1">
      <c r="A141" s="158"/>
      <c r="B141" s="159"/>
      <c r="C141" s="160"/>
      <c r="D141" s="160"/>
      <c r="E141" s="313"/>
      <c r="F141" s="162"/>
      <c r="G141" s="163"/>
      <c r="H141" s="163"/>
      <c r="I141" s="164"/>
      <c r="J141" s="164"/>
      <c r="K141" s="165"/>
      <c r="L141" s="164"/>
      <c r="N141" s="166"/>
      <c r="O141" s="161"/>
      <c r="P141" s="161"/>
    </row>
    <row r="142" spans="1:16" s="157" customFormat="1">
      <c r="A142" s="158"/>
      <c r="B142" s="159"/>
      <c r="C142" s="160"/>
      <c r="D142" s="160"/>
      <c r="E142" s="313"/>
      <c r="F142" s="162"/>
      <c r="G142" s="163"/>
      <c r="H142" s="163"/>
      <c r="I142" s="164"/>
      <c r="J142" s="164"/>
      <c r="K142" s="165"/>
      <c r="L142" s="164"/>
      <c r="N142" s="166"/>
      <c r="O142" s="161"/>
      <c r="P142" s="161"/>
    </row>
    <row r="143" spans="1:16" s="157" customFormat="1">
      <c r="A143" s="158"/>
      <c r="B143" s="159"/>
      <c r="C143" s="160"/>
      <c r="D143" s="160"/>
      <c r="E143" s="313"/>
      <c r="F143" s="162"/>
      <c r="G143" s="163"/>
      <c r="H143" s="163"/>
      <c r="I143" s="164"/>
      <c r="J143" s="164"/>
      <c r="K143" s="165"/>
      <c r="L143" s="164"/>
      <c r="N143" s="166"/>
      <c r="O143" s="161"/>
      <c r="P143" s="161"/>
    </row>
    <row r="144" spans="1:16" s="157" customFormat="1">
      <c r="A144" s="158"/>
      <c r="B144" s="159"/>
      <c r="C144" s="160"/>
      <c r="D144" s="160"/>
      <c r="E144" s="313"/>
      <c r="F144" s="162"/>
      <c r="G144" s="163"/>
      <c r="H144" s="163"/>
      <c r="I144" s="164"/>
      <c r="J144" s="164"/>
      <c r="K144" s="165"/>
      <c r="L144" s="164"/>
      <c r="N144" s="166"/>
      <c r="O144" s="161"/>
      <c r="P144" s="161"/>
    </row>
    <row r="145" spans="1:16" s="157" customFormat="1">
      <c r="A145" s="158"/>
      <c r="B145" s="159"/>
      <c r="C145" s="160"/>
      <c r="D145" s="160"/>
      <c r="E145" s="313"/>
      <c r="F145" s="162"/>
      <c r="G145" s="163"/>
      <c r="H145" s="163"/>
      <c r="I145" s="164"/>
      <c r="J145" s="164"/>
      <c r="K145" s="165"/>
      <c r="L145" s="164"/>
      <c r="N145" s="166"/>
      <c r="O145" s="161"/>
      <c r="P145" s="161"/>
    </row>
    <row r="146" spans="1:16" s="157" customFormat="1">
      <c r="A146" s="158"/>
      <c r="B146" s="159"/>
      <c r="C146" s="160"/>
      <c r="D146" s="160"/>
      <c r="E146" s="313"/>
      <c r="F146" s="162"/>
      <c r="G146" s="163"/>
      <c r="H146" s="163"/>
      <c r="I146" s="164"/>
      <c r="J146" s="164"/>
      <c r="K146" s="165"/>
      <c r="L146" s="164"/>
      <c r="N146" s="166"/>
      <c r="O146" s="161"/>
      <c r="P146" s="161"/>
    </row>
    <row r="147" spans="1:16" s="157" customFormat="1">
      <c r="A147" s="158"/>
      <c r="B147" s="159"/>
      <c r="C147" s="160"/>
      <c r="D147" s="160"/>
      <c r="E147" s="313"/>
      <c r="F147" s="162"/>
      <c r="G147" s="163"/>
      <c r="H147" s="163"/>
      <c r="I147" s="164"/>
      <c r="J147" s="164"/>
      <c r="K147" s="165"/>
      <c r="L147" s="164"/>
      <c r="N147" s="166"/>
      <c r="O147" s="161"/>
      <c r="P147" s="161"/>
    </row>
    <row r="148" spans="1:16" s="157" customFormat="1">
      <c r="A148" s="158"/>
      <c r="B148" s="159"/>
      <c r="C148" s="160"/>
      <c r="D148" s="160"/>
      <c r="E148" s="313"/>
      <c r="F148" s="162"/>
      <c r="G148" s="163"/>
      <c r="H148" s="163"/>
      <c r="I148" s="164"/>
      <c r="J148" s="164"/>
      <c r="K148" s="165"/>
      <c r="L148" s="164"/>
      <c r="N148" s="166"/>
      <c r="O148" s="161"/>
      <c r="P148" s="161"/>
    </row>
    <row r="149" spans="1:16" s="157" customFormat="1">
      <c r="A149" s="158"/>
      <c r="B149" s="159"/>
      <c r="C149" s="160"/>
      <c r="D149" s="160"/>
      <c r="E149" s="313"/>
      <c r="F149" s="162"/>
      <c r="G149" s="163"/>
      <c r="H149" s="163"/>
      <c r="I149" s="164"/>
      <c r="J149" s="164"/>
      <c r="K149" s="165"/>
      <c r="L149" s="164"/>
      <c r="N149" s="166"/>
      <c r="O149" s="161"/>
      <c r="P149" s="161"/>
    </row>
    <row r="150" spans="1:16" s="157" customFormat="1">
      <c r="A150" s="158"/>
      <c r="B150" s="159"/>
      <c r="C150" s="160"/>
      <c r="D150" s="160"/>
      <c r="E150" s="313"/>
      <c r="F150" s="162"/>
      <c r="G150" s="163"/>
      <c r="H150" s="163"/>
      <c r="I150" s="164"/>
      <c r="J150" s="164"/>
      <c r="K150" s="165"/>
      <c r="L150" s="164"/>
      <c r="N150" s="166"/>
      <c r="O150" s="161"/>
      <c r="P150" s="161"/>
    </row>
    <row r="151" spans="1:16" s="157" customFormat="1">
      <c r="A151" s="158"/>
      <c r="B151" s="159"/>
      <c r="C151" s="160"/>
      <c r="D151" s="160"/>
      <c r="E151" s="313"/>
      <c r="F151" s="162"/>
      <c r="G151" s="163"/>
      <c r="H151" s="163"/>
      <c r="I151" s="164"/>
      <c r="J151" s="164"/>
      <c r="K151" s="165"/>
      <c r="L151" s="164"/>
      <c r="N151" s="166"/>
      <c r="O151" s="161"/>
      <c r="P151" s="161"/>
    </row>
    <row r="152" spans="1:16" s="157" customFormat="1">
      <c r="A152" s="158"/>
      <c r="B152" s="159"/>
      <c r="C152" s="160"/>
      <c r="D152" s="160"/>
      <c r="E152" s="313"/>
      <c r="F152" s="162"/>
      <c r="G152" s="163"/>
      <c r="H152" s="163"/>
      <c r="I152" s="164"/>
      <c r="J152" s="164"/>
      <c r="K152" s="165"/>
      <c r="L152" s="164"/>
      <c r="N152" s="166"/>
      <c r="O152" s="161"/>
      <c r="P152" s="161"/>
    </row>
    <row r="153" spans="1:16" s="157" customFormat="1">
      <c r="A153" s="158"/>
      <c r="B153" s="159"/>
      <c r="C153" s="160"/>
      <c r="D153" s="160"/>
      <c r="E153" s="313"/>
      <c r="F153" s="162"/>
      <c r="G153" s="163"/>
      <c r="H153" s="163"/>
      <c r="I153" s="164"/>
      <c r="J153" s="164"/>
      <c r="K153" s="165"/>
      <c r="L153" s="164"/>
      <c r="N153" s="166"/>
      <c r="O153" s="161"/>
      <c r="P153" s="161"/>
    </row>
    <row r="154" spans="1:16" s="157" customFormat="1">
      <c r="A154" s="158"/>
      <c r="B154" s="159"/>
      <c r="C154" s="160"/>
      <c r="D154" s="160"/>
      <c r="E154" s="313"/>
      <c r="F154" s="162"/>
      <c r="G154" s="163"/>
      <c r="H154" s="163"/>
      <c r="I154" s="164"/>
      <c r="J154" s="164"/>
      <c r="K154" s="165"/>
      <c r="L154" s="164"/>
      <c r="N154" s="166"/>
      <c r="O154" s="161"/>
      <c r="P154" s="161"/>
    </row>
    <row r="155" spans="1:16" s="157" customFormat="1">
      <c r="A155" s="158"/>
      <c r="B155" s="159"/>
      <c r="C155" s="160"/>
      <c r="D155" s="160"/>
      <c r="E155" s="313"/>
      <c r="F155" s="162"/>
      <c r="G155" s="163"/>
      <c r="H155" s="163"/>
      <c r="I155" s="164"/>
      <c r="J155" s="164"/>
      <c r="K155" s="165"/>
      <c r="L155" s="164"/>
      <c r="N155" s="166"/>
      <c r="O155" s="161"/>
      <c r="P155" s="161"/>
    </row>
    <row r="156" spans="1:16" s="157" customFormat="1">
      <c r="A156" s="158"/>
      <c r="B156" s="159"/>
      <c r="C156" s="160"/>
      <c r="D156" s="160"/>
      <c r="E156" s="313"/>
      <c r="F156" s="162"/>
      <c r="G156" s="163"/>
      <c r="H156" s="163"/>
      <c r="I156" s="164"/>
      <c r="J156" s="164"/>
      <c r="K156" s="165"/>
      <c r="L156" s="164"/>
      <c r="N156" s="166"/>
      <c r="O156" s="161"/>
      <c r="P156" s="161"/>
    </row>
    <row r="157" spans="1:16" s="157" customFormat="1">
      <c r="A157" s="158"/>
      <c r="B157" s="159"/>
      <c r="C157" s="160"/>
      <c r="D157" s="160"/>
      <c r="E157" s="313"/>
      <c r="F157" s="162"/>
      <c r="G157" s="163"/>
      <c r="H157" s="163"/>
      <c r="I157" s="164"/>
      <c r="J157" s="164"/>
      <c r="K157" s="165"/>
      <c r="L157" s="164"/>
      <c r="N157" s="166"/>
      <c r="O157" s="161"/>
      <c r="P157" s="161"/>
    </row>
    <row r="158" spans="1:16" s="157" customFormat="1">
      <c r="A158" s="158"/>
      <c r="B158" s="159"/>
      <c r="C158" s="160"/>
      <c r="D158" s="160"/>
      <c r="E158" s="313"/>
      <c r="F158" s="162"/>
      <c r="G158" s="163"/>
      <c r="H158" s="163"/>
      <c r="I158" s="164"/>
      <c r="J158" s="164"/>
      <c r="K158" s="165"/>
      <c r="L158" s="164"/>
      <c r="N158" s="166"/>
      <c r="O158" s="161"/>
      <c r="P158" s="161"/>
    </row>
    <row r="159" spans="1:16" s="157" customFormat="1">
      <c r="A159" s="158"/>
      <c r="B159" s="159"/>
      <c r="C159" s="160"/>
      <c r="D159" s="160"/>
      <c r="E159" s="313"/>
      <c r="F159" s="162"/>
      <c r="G159" s="163"/>
      <c r="H159" s="163"/>
      <c r="I159" s="164"/>
      <c r="J159" s="164"/>
      <c r="K159" s="165"/>
      <c r="L159" s="164"/>
      <c r="N159" s="166"/>
      <c r="O159" s="161"/>
      <c r="P159" s="161"/>
    </row>
    <row r="160" spans="1:16" s="157" customFormat="1">
      <c r="A160" s="158"/>
      <c r="B160" s="159"/>
      <c r="C160" s="160"/>
      <c r="D160" s="160"/>
      <c r="E160" s="313"/>
      <c r="F160" s="162"/>
      <c r="G160" s="163"/>
      <c r="H160" s="163"/>
      <c r="I160" s="164"/>
      <c r="J160" s="164"/>
      <c r="K160" s="165"/>
      <c r="L160" s="164"/>
      <c r="N160" s="166"/>
      <c r="O160" s="161"/>
      <c r="P160" s="161"/>
    </row>
    <row r="161" spans="1:16" s="157" customFormat="1">
      <c r="A161" s="158"/>
      <c r="B161" s="159"/>
      <c r="C161" s="160"/>
      <c r="D161" s="160"/>
      <c r="E161" s="313"/>
      <c r="F161" s="162"/>
      <c r="G161" s="163"/>
      <c r="H161" s="163"/>
      <c r="I161" s="164"/>
      <c r="J161" s="164"/>
      <c r="K161" s="165"/>
      <c r="L161" s="164"/>
      <c r="N161" s="166"/>
      <c r="O161" s="161"/>
      <c r="P161" s="161"/>
    </row>
    <row r="162" spans="1:16" s="157" customFormat="1">
      <c r="A162" s="158"/>
      <c r="B162" s="159"/>
      <c r="C162" s="160"/>
      <c r="D162" s="160"/>
      <c r="E162" s="313"/>
      <c r="F162" s="162"/>
      <c r="G162" s="163"/>
      <c r="H162" s="163"/>
      <c r="I162" s="164"/>
      <c r="J162" s="164"/>
      <c r="K162" s="165"/>
      <c r="L162" s="164"/>
      <c r="N162" s="166"/>
      <c r="O162" s="161"/>
      <c r="P162" s="161"/>
    </row>
    <row r="163" spans="1:16" s="157" customFormat="1">
      <c r="A163" s="158"/>
      <c r="B163" s="159"/>
      <c r="C163" s="160"/>
      <c r="D163" s="160"/>
      <c r="E163" s="313"/>
      <c r="F163" s="162"/>
      <c r="G163" s="163"/>
      <c r="H163" s="163"/>
      <c r="I163" s="164"/>
      <c r="J163" s="164"/>
      <c r="K163" s="165"/>
      <c r="L163" s="164"/>
      <c r="N163" s="166"/>
      <c r="O163" s="161"/>
      <c r="P163" s="161"/>
    </row>
    <row r="164" spans="1:16" s="157" customFormat="1">
      <c r="A164" s="158"/>
      <c r="B164" s="159"/>
      <c r="C164" s="160"/>
      <c r="D164" s="160"/>
      <c r="E164" s="313"/>
      <c r="F164" s="162"/>
      <c r="G164" s="163"/>
      <c r="H164" s="163"/>
      <c r="I164" s="164"/>
      <c r="J164" s="164"/>
      <c r="K164" s="165"/>
      <c r="L164" s="164"/>
      <c r="N164" s="166"/>
      <c r="O164" s="161"/>
      <c r="P164" s="161"/>
    </row>
    <row r="165" spans="1:16" s="157" customFormat="1">
      <c r="A165" s="158"/>
      <c r="B165" s="159"/>
      <c r="C165" s="160"/>
      <c r="D165" s="160"/>
      <c r="E165" s="313"/>
      <c r="F165" s="162"/>
      <c r="G165" s="163"/>
      <c r="H165" s="163"/>
      <c r="I165" s="164"/>
      <c r="J165" s="164"/>
      <c r="K165" s="165"/>
      <c r="L165" s="164"/>
      <c r="N165" s="166"/>
      <c r="O165" s="161"/>
      <c r="P165" s="161"/>
    </row>
    <row r="166" spans="1:16" s="157" customFormat="1">
      <c r="A166" s="158"/>
      <c r="B166" s="159"/>
      <c r="C166" s="160"/>
      <c r="D166" s="160"/>
      <c r="E166" s="313"/>
      <c r="F166" s="162"/>
      <c r="G166" s="163"/>
      <c r="H166" s="163"/>
      <c r="I166" s="164"/>
      <c r="J166" s="164"/>
      <c r="K166" s="165"/>
      <c r="L166" s="164"/>
      <c r="N166" s="166"/>
      <c r="O166" s="161"/>
      <c r="P166" s="161"/>
    </row>
    <row r="167" spans="1:16" s="157" customFormat="1">
      <c r="A167" s="158"/>
      <c r="B167" s="159"/>
      <c r="C167" s="160"/>
      <c r="D167" s="160"/>
      <c r="E167" s="313"/>
      <c r="F167" s="162"/>
      <c r="G167" s="163"/>
      <c r="H167" s="163"/>
      <c r="I167" s="164"/>
      <c r="J167" s="164"/>
      <c r="K167" s="165"/>
      <c r="L167" s="164"/>
      <c r="N167" s="166"/>
      <c r="O167" s="161"/>
      <c r="P167" s="161"/>
    </row>
    <row r="168" spans="1:16" s="157" customFormat="1">
      <c r="A168" s="158"/>
      <c r="B168" s="159"/>
      <c r="C168" s="160"/>
      <c r="D168" s="160"/>
      <c r="E168" s="313"/>
      <c r="F168" s="162"/>
      <c r="G168" s="163"/>
      <c r="H168" s="163"/>
      <c r="I168" s="164"/>
      <c r="J168" s="164"/>
      <c r="K168" s="165"/>
      <c r="L168" s="164"/>
      <c r="N168" s="166"/>
      <c r="O168" s="161"/>
      <c r="P168" s="161"/>
    </row>
    <row r="169" spans="1:16" s="157" customFormat="1">
      <c r="A169" s="158"/>
      <c r="B169" s="159"/>
      <c r="C169" s="160"/>
      <c r="D169" s="160"/>
      <c r="E169" s="313"/>
      <c r="F169" s="162"/>
      <c r="G169" s="163"/>
      <c r="H169" s="163"/>
      <c r="I169" s="164"/>
      <c r="J169" s="164"/>
      <c r="K169" s="165"/>
      <c r="L169" s="164"/>
      <c r="N169" s="166"/>
      <c r="O169" s="161"/>
      <c r="P169" s="161"/>
    </row>
    <row r="170" spans="1:16" s="157" customFormat="1">
      <c r="A170" s="158"/>
      <c r="B170" s="159"/>
      <c r="C170" s="160"/>
      <c r="D170" s="160"/>
      <c r="E170" s="313"/>
      <c r="F170" s="162"/>
      <c r="G170" s="163"/>
      <c r="H170" s="163"/>
      <c r="I170" s="164"/>
      <c r="J170" s="164"/>
      <c r="K170" s="165"/>
      <c r="L170" s="164"/>
      <c r="N170" s="166"/>
      <c r="O170" s="161"/>
      <c r="P170" s="161"/>
    </row>
    <row r="171" spans="1:16" s="157" customFormat="1">
      <c r="A171" s="158"/>
      <c r="B171" s="159"/>
      <c r="C171" s="160"/>
      <c r="D171" s="160"/>
      <c r="E171" s="313"/>
      <c r="F171" s="162"/>
      <c r="G171" s="163"/>
      <c r="H171" s="163"/>
      <c r="I171" s="164"/>
      <c r="J171" s="164"/>
      <c r="K171" s="165"/>
      <c r="L171" s="164"/>
      <c r="N171" s="166"/>
      <c r="O171" s="161"/>
      <c r="P171" s="161"/>
    </row>
    <row r="172" spans="1:16" s="157" customFormat="1">
      <c r="A172" s="158"/>
      <c r="B172" s="159"/>
      <c r="C172" s="160"/>
      <c r="D172" s="160"/>
      <c r="E172" s="313"/>
      <c r="F172" s="162"/>
      <c r="G172" s="163"/>
      <c r="H172" s="163"/>
      <c r="I172" s="164"/>
      <c r="J172" s="164"/>
      <c r="K172" s="165"/>
      <c r="L172" s="164"/>
      <c r="N172" s="166"/>
      <c r="O172" s="161"/>
      <c r="P172" s="161"/>
    </row>
    <row r="173" spans="1:16" s="157" customFormat="1">
      <c r="A173" s="158"/>
      <c r="B173" s="159"/>
      <c r="C173" s="160"/>
      <c r="D173" s="160"/>
      <c r="E173" s="313"/>
      <c r="F173" s="162"/>
      <c r="G173" s="163"/>
      <c r="H173" s="163"/>
      <c r="I173" s="164"/>
      <c r="J173" s="164"/>
      <c r="K173" s="165"/>
      <c r="L173" s="164"/>
      <c r="N173" s="166"/>
      <c r="O173" s="161"/>
      <c r="P173" s="161"/>
    </row>
    <row r="174" spans="1:16" s="157" customFormat="1">
      <c r="A174" s="158"/>
      <c r="B174" s="159"/>
      <c r="C174" s="160"/>
      <c r="D174" s="160"/>
      <c r="E174" s="313"/>
      <c r="F174" s="162"/>
      <c r="G174" s="163"/>
      <c r="H174" s="163"/>
      <c r="I174" s="164"/>
      <c r="J174" s="164"/>
      <c r="K174" s="165"/>
      <c r="L174" s="164"/>
      <c r="N174" s="166"/>
      <c r="O174" s="161"/>
      <c r="P174" s="161"/>
    </row>
    <row r="175" spans="1:16" s="157" customFormat="1">
      <c r="A175" s="158"/>
      <c r="B175" s="159"/>
      <c r="C175" s="160"/>
      <c r="D175" s="160"/>
      <c r="E175" s="313"/>
      <c r="F175" s="162"/>
      <c r="G175" s="163"/>
      <c r="H175" s="163"/>
      <c r="I175" s="164"/>
      <c r="J175" s="164"/>
      <c r="K175" s="165"/>
      <c r="L175" s="164"/>
      <c r="N175" s="166"/>
      <c r="O175" s="161"/>
      <c r="P175" s="161"/>
    </row>
    <row r="176" spans="1:16" s="157" customFormat="1">
      <c r="A176" s="158"/>
      <c r="B176" s="159"/>
      <c r="C176" s="160"/>
      <c r="D176" s="160"/>
      <c r="E176" s="313"/>
      <c r="F176" s="162"/>
      <c r="G176" s="163"/>
      <c r="H176" s="163"/>
      <c r="I176" s="164"/>
      <c r="J176" s="164"/>
      <c r="K176" s="165"/>
      <c r="L176" s="164"/>
      <c r="N176" s="166"/>
      <c r="O176" s="161"/>
      <c r="P176" s="161"/>
    </row>
    <row r="177" spans="1:16" s="157" customFormat="1">
      <c r="A177" s="158"/>
      <c r="B177" s="159"/>
      <c r="C177" s="160"/>
      <c r="D177" s="160"/>
      <c r="E177" s="313"/>
      <c r="F177" s="162"/>
      <c r="G177" s="163"/>
      <c r="H177" s="163"/>
      <c r="I177" s="164"/>
      <c r="J177" s="164"/>
      <c r="K177" s="165"/>
      <c r="L177" s="164"/>
      <c r="N177" s="166"/>
      <c r="O177" s="161"/>
      <c r="P177" s="161"/>
    </row>
    <row r="178" spans="1:16" s="157" customFormat="1">
      <c r="A178" s="158"/>
      <c r="B178" s="159"/>
      <c r="C178" s="160"/>
      <c r="D178" s="160"/>
      <c r="E178" s="313"/>
      <c r="F178" s="162"/>
      <c r="G178" s="163"/>
      <c r="H178" s="163"/>
      <c r="I178" s="164"/>
      <c r="J178" s="164"/>
      <c r="K178" s="165"/>
      <c r="L178" s="164"/>
      <c r="N178" s="166"/>
      <c r="O178" s="161"/>
      <c r="P178" s="161"/>
    </row>
    <row r="179" spans="1:16" s="157" customFormat="1">
      <c r="A179" s="158"/>
      <c r="B179" s="159"/>
      <c r="C179" s="160"/>
      <c r="D179" s="160"/>
      <c r="E179" s="313"/>
      <c r="F179" s="162"/>
      <c r="G179" s="163"/>
      <c r="H179" s="163"/>
      <c r="I179" s="164"/>
      <c r="J179" s="164"/>
      <c r="K179" s="165"/>
      <c r="L179" s="164"/>
      <c r="N179" s="166"/>
      <c r="O179" s="161"/>
      <c r="P179" s="161"/>
    </row>
    <row r="180" spans="1:16" s="157" customFormat="1">
      <c r="A180" s="158"/>
      <c r="B180" s="159"/>
      <c r="C180" s="160"/>
      <c r="D180" s="160"/>
      <c r="E180" s="313"/>
      <c r="F180" s="162"/>
      <c r="G180" s="163"/>
      <c r="H180" s="163"/>
      <c r="I180" s="164"/>
      <c r="J180" s="164"/>
      <c r="K180" s="165"/>
      <c r="L180" s="164"/>
      <c r="N180" s="166"/>
      <c r="O180" s="161"/>
      <c r="P180" s="161"/>
    </row>
    <row r="181" spans="1:16" s="157" customFormat="1">
      <c r="A181" s="158"/>
      <c r="B181" s="159"/>
      <c r="C181" s="160"/>
      <c r="D181" s="160"/>
      <c r="E181" s="313"/>
      <c r="F181" s="162"/>
      <c r="G181" s="163"/>
      <c r="H181" s="163"/>
      <c r="I181" s="164"/>
      <c r="J181" s="164"/>
      <c r="K181" s="165"/>
      <c r="L181" s="164"/>
      <c r="N181" s="166"/>
      <c r="O181" s="161"/>
      <c r="P181" s="161"/>
    </row>
    <row r="182" spans="1:16" s="157" customFormat="1">
      <c r="A182" s="158"/>
      <c r="B182" s="159"/>
      <c r="C182" s="160"/>
      <c r="D182" s="160"/>
      <c r="E182" s="313"/>
      <c r="F182" s="162"/>
      <c r="G182" s="163"/>
      <c r="H182" s="163"/>
      <c r="I182" s="164"/>
      <c r="J182" s="164"/>
      <c r="K182" s="165"/>
      <c r="L182" s="164"/>
      <c r="N182" s="166"/>
      <c r="O182" s="161"/>
      <c r="P182" s="161"/>
    </row>
    <row r="183" spans="1:16" s="157" customFormat="1">
      <c r="A183" s="158"/>
      <c r="B183" s="159"/>
      <c r="C183" s="160"/>
      <c r="D183" s="160"/>
      <c r="E183" s="313"/>
      <c r="F183" s="162"/>
      <c r="G183" s="163"/>
      <c r="H183" s="163"/>
      <c r="I183" s="164"/>
      <c r="J183" s="164"/>
      <c r="K183" s="165"/>
      <c r="L183" s="164"/>
      <c r="N183" s="166"/>
      <c r="O183" s="161"/>
      <c r="P183" s="161"/>
    </row>
    <row r="184" spans="1:16" s="157" customFormat="1">
      <c r="A184" s="158"/>
      <c r="B184" s="159"/>
      <c r="C184" s="160"/>
      <c r="D184" s="160"/>
      <c r="E184" s="313"/>
      <c r="F184" s="162"/>
      <c r="G184" s="163"/>
      <c r="H184" s="163"/>
      <c r="I184" s="164"/>
      <c r="J184" s="164"/>
      <c r="K184" s="165"/>
      <c r="L184" s="164"/>
      <c r="N184" s="166"/>
      <c r="O184" s="161"/>
      <c r="P184" s="161"/>
    </row>
    <row r="185" spans="1:16" s="157" customFormat="1">
      <c r="A185" s="158"/>
      <c r="B185" s="159"/>
      <c r="C185" s="160"/>
      <c r="D185" s="160"/>
      <c r="E185" s="313"/>
      <c r="F185" s="162"/>
      <c r="G185" s="163"/>
      <c r="H185" s="163"/>
      <c r="I185" s="164"/>
      <c r="J185" s="164"/>
      <c r="K185" s="165"/>
      <c r="L185" s="164"/>
      <c r="N185" s="166"/>
      <c r="O185" s="161"/>
      <c r="P185" s="161"/>
    </row>
    <row r="186" spans="1:16" s="157" customFormat="1">
      <c r="A186" s="158"/>
      <c r="B186" s="159"/>
      <c r="C186" s="160"/>
      <c r="D186" s="160"/>
      <c r="E186" s="313"/>
      <c r="F186" s="162"/>
      <c r="G186" s="163"/>
      <c r="H186" s="163"/>
      <c r="I186" s="164"/>
      <c r="J186" s="164"/>
      <c r="K186" s="165"/>
      <c r="L186" s="164"/>
      <c r="N186" s="166"/>
      <c r="O186" s="161"/>
      <c r="P186" s="161"/>
    </row>
    <row r="187" spans="1:16" s="157" customFormat="1">
      <c r="A187" s="158"/>
      <c r="B187" s="159"/>
      <c r="C187" s="160"/>
      <c r="D187" s="160"/>
      <c r="E187" s="313"/>
      <c r="F187" s="162"/>
      <c r="G187" s="163"/>
      <c r="H187" s="163"/>
      <c r="I187" s="164"/>
      <c r="J187" s="164"/>
      <c r="K187" s="165"/>
      <c r="L187" s="164"/>
      <c r="N187" s="166"/>
      <c r="O187" s="161"/>
      <c r="P187" s="161"/>
    </row>
    <row r="188" spans="1:16" s="157" customFormat="1">
      <c r="A188" s="158"/>
      <c r="B188" s="159"/>
      <c r="C188" s="160"/>
      <c r="D188" s="160"/>
      <c r="E188" s="313"/>
      <c r="F188" s="162"/>
      <c r="G188" s="163"/>
      <c r="H188" s="163"/>
      <c r="I188" s="164"/>
      <c r="J188" s="164"/>
      <c r="K188" s="165"/>
      <c r="L188" s="164"/>
      <c r="N188" s="166"/>
      <c r="O188" s="161"/>
      <c r="P188" s="161"/>
    </row>
    <row r="189" spans="1:16" s="157" customFormat="1">
      <c r="A189" s="158"/>
      <c r="B189" s="159"/>
      <c r="C189" s="160"/>
      <c r="D189" s="160"/>
      <c r="E189" s="313"/>
      <c r="F189" s="162"/>
      <c r="G189" s="163"/>
      <c r="H189" s="163"/>
      <c r="I189" s="164"/>
      <c r="J189" s="164"/>
      <c r="K189" s="165"/>
      <c r="L189" s="164"/>
      <c r="N189" s="166"/>
      <c r="O189" s="161"/>
      <c r="P189" s="161"/>
    </row>
    <row r="190" spans="1:16" s="157" customFormat="1">
      <c r="A190" s="158"/>
      <c r="B190" s="159"/>
      <c r="C190" s="160"/>
      <c r="D190" s="160"/>
      <c r="E190" s="313"/>
      <c r="F190" s="162"/>
      <c r="G190" s="163"/>
      <c r="H190" s="163"/>
      <c r="I190" s="164"/>
      <c r="J190" s="164"/>
      <c r="K190" s="165"/>
      <c r="L190" s="164"/>
      <c r="N190" s="166"/>
      <c r="O190" s="161"/>
      <c r="P190" s="161"/>
    </row>
    <row r="191" spans="1:16" s="157" customFormat="1">
      <c r="A191" s="158"/>
      <c r="B191" s="159"/>
      <c r="C191" s="160"/>
      <c r="D191" s="160"/>
      <c r="E191" s="313"/>
      <c r="F191" s="162"/>
      <c r="G191" s="163"/>
      <c r="H191" s="163"/>
      <c r="I191" s="164"/>
      <c r="J191" s="164"/>
      <c r="K191" s="165"/>
      <c r="L191" s="164"/>
      <c r="N191" s="166"/>
      <c r="O191" s="161"/>
      <c r="P191" s="161"/>
    </row>
    <row r="192" spans="1:16" s="157" customFormat="1">
      <c r="A192" s="158"/>
      <c r="B192" s="159"/>
      <c r="C192" s="160"/>
      <c r="D192" s="160"/>
      <c r="E192" s="313"/>
      <c r="F192" s="162"/>
      <c r="G192" s="163"/>
      <c r="H192" s="163"/>
      <c r="I192" s="164"/>
      <c r="J192" s="164"/>
      <c r="K192" s="165"/>
      <c r="L192" s="164"/>
      <c r="N192" s="166"/>
      <c r="O192" s="161"/>
      <c r="P192" s="161"/>
    </row>
    <row r="193" spans="1:16" s="157" customFormat="1">
      <c r="A193" s="158"/>
      <c r="B193" s="159"/>
      <c r="C193" s="160"/>
      <c r="D193" s="160"/>
      <c r="E193" s="313"/>
      <c r="F193" s="162"/>
      <c r="G193" s="163"/>
      <c r="H193" s="163"/>
      <c r="I193" s="164"/>
      <c r="J193" s="164"/>
      <c r="K193" s="165"/>
      <c r="L193" s="164"/>
      <c r="N193" s="166"/>
      <c r="O193" s="161"/>
      <c r="P193" s="161"/>
    </row>
    <row r="194" spans="1:16" s="157" customFormat="1">
      <c r="A194" s="158"/>
      <c r="B194" s="159"/>
      <c r="C194" s="160"/>
      <c r="D194" s="160"/>
      <c r="E194" s="313"/>
      <c r="F194" s="162"/>
      <c r="G194" s="163"/>
      <c r="H194" s="163"/>
      <c r="I194" s="164"/>
      <c r="J194" s="164"/>
      <c r="K194" s="165"/>
      <c r="L194" s="164"/>
      <c r="N194" s="166"/>
      <c r="O194" s="161"/>
      <c r="P194" s="161"/>
    </row>
    <row r="195" spans="1:16" s="157" customFormat="1">
      <c r="A195" s="158"/>
      <c r="B195" s="159"/>
      <c r="C195" s="160"/>
      <c r="D195" s="160"/>
      <c r="E195" s="313"/>
      <c r="F195" s="162"/>
      <c r="G195" s="163"/>
      <c r="H195" s="163"/>
      <c r="I195" s="164"/>
      <c r="J195" s="164"/>
      <c r="K195" s="165"/>
      <c r="L195" s="164"/>
      <c r="N195" s="166"/>
      <c r="O195" s="161"/>
      <c r="P195" s="161"/>
    </row>
    <row r="196" spans="1:16" s="157" customFormat="1">
      <c r="A196" s="158"/>
      <c r="B196" s="159"/>
      <c r="C196" s="160"/>
      <c r="D196" s="160"/>
      <c r="E196" s="313"/>
      <c r="F196" s="162"/>
      <c r="G196" s="163"/>
      <c r="H196" s="163"/>
      <c r="I196" s="164"/>
      <c r="J196" s="164"/>
      <c r="K196" s="165"/>
      <c r="L196" s="164"/>
      <c r="N196" s="166"/>
      <c r="O196" s="161"/>
      <c r="P196" s="161"/>
    </row>
    <row r="197" spans="1:16" s="157" customFormat="1">
      <c r="A197" s="158"/>
      <c r="B197" s="159"/>
      <c r="C197" s="160"/>
      <c r="D197" s="160"/>
      <c r="E197" s="313"/>
      <c r="F197" s="162"/>
      <c r="G197" s="163"/>
      <c r="H197" s="163"/>
      <c r="I197" s="164"/>
      <c r="J197" s="164"/>
      <c r="K197" s="165"/>
      <c r="L197" s="164"/>
      <c r="N197" s="166"/>
      <c r="O197" s="161"/>
      <c r="P197" s="161"/>
    </row>
    <row r="198" spans="1:16" s="157" customFormat="1">
      <c r="A198" s="158"/>
      <c r="B198" s="159"/>
      <c r="C198" s="160"/>
      <c r="D198" s="160"/>
      <c r="E198" s="313"/>
      <c r="F198" s="162"/>
      <c r="G198" s="163"/>
      <c r="H198" s="163"/>
      <c r="I198" s="164"/>
      <c r="J198" s="164"/>
      <c r="K198" s="165"/>
      <c r="L198" s="164"/>
      <c r="N198" s="166"/>
      <c r="O198" s="161"/>
      <c r="P198" s="161"/>
    </row>
    <row r="199" spans="1:16" s="157" customFormat="1">
      <c r="A199" s="158"/>
      <c r="B199" s="159"/>
      <c r="C199" s="160"/>
      <c r="D199" s="160"/>
      <c r="E199" s="313"/>
      <c r="F199" s="162"/>
      <c r="G199" s="163"/>
      <c r="H199" s="163"/>
      <c r="I199" s="164"/>
      <c r="J199" s="164"/>
      <c r="K199" s="165"/>
      <c r="L199" s="164"/>
      <c r="N199" s="166"/>
      <c r="O199" s="161"/>
      <c r="P199" s="161"/>
    </row>
    <row r="200" spans="1:16" s="157" customFormat="1">
      <c r="A200" s="158"/>
      <c r="B200" s="159"/>
      <c r="C200" s="160"/>
      <c r="D200" s="160"/>
      <c r="E200" s="313"/>
      <c r="F200" s="162"/>
      <c r="G200" s="163"/>
      <c r="H200" s="163"/>
      <c r="I200" s="164"/>
      <c r="J200" s="164"/>
      <c r="K200" s="165"/>
      <c r="L200" s="164"/>
      <c r="N200" s="166"/>
      <c r="O200" s="161"/>
      <c r="P200" s="161"/>
    </row>
    <row r="201" spans="1:16" s="157" customFormat="1">
      <c r="A201" s="158"/>
      <c r="B201" s="159"/>
      <c r="C201" s="160"/>
      <c r="D201" s="160"/>
      <c r="E201" s="313"/>
      <c r="F201" s="162"/>
      <c r="G201" s="163"/>
      <c r="H201" s="163"/>
      <c r="I201" s="164"/>
      <c r="J201" s="164"/>
      <c r="K201" s="165"/>
      <c r="L201" s="164"/>
      <c r="N201" s="166"/>
      <c r="O201" s="161"/>
      <c r="P201" s="161"/>
    </row>
    <row r="202" spans="1:16" s="157" customFormat="1">
      <c r="A202" s="158"/>
      <c r="B202" s="159"/>
      <c r="C202" s="160"/>
      <c r="D202" s="160"/>
      <c r="E202" s="313"/>
      <c r="F202" s="162"/>
      <c r="G202" s="163"/>
      <c r="H202" s="163"/>
      <c r="I202" s="164"/>
      <c r="J202" s="164"/>
      <c r="K202" s="165"/>
      <c r="L202" s="164"/>
      <c r="N202" s="166"/>
      <c r="O202" s="161"/>
      <c r="P202" s="161"/>
    </row>
    <row r="203" spans="1:16" s="157" customFormat="1">
      <c r="A203" s="158"/>
      <c r="B203" s="159"/>
      <c r="C203" s="160"/>
      <c r="D203" s="160"/>
      <c r="E203" s="313"/>
      <c r="F203" s="162"/>
      <c r="G203" s="163"/>
      <c r="H203" s="163"/>
      <c r="I203" s="164"/>
      <c r="J203" s="164"/>
      <c r="K203" s="165"/>
      <c r="L203" s="164"/>
      <c r="N203" s="166"/>
      <c r="O203" s="161"/>
      <c r="P203" s="161"/>
    </row>
    <row r="204" spans="1:16" s="157" customFormat="1">
      <c r="A204" s="158"/>
      <c r="B204" s="159"/>
      <c r="C204" s="160"/>
      <c r="D204" s="160"/>
      <c r="E204" s="313"/>
      <c r="F204" s="162"/>
      <c r="G204" s="163"/>
      <c r="H204" s="163"/>
      <c r="I204" s="164"/>
      <c r="J204" s="164"/>
      <c r="K204" s="165"/>
      <c r="L204" s="164"/>
      <c r="N204" s="166"/>
      <c r="O204" s="161"/>
      <c r="P204" s="161"/>
    </row>
    <row r="205" spans="1:16" s="157" customFormat="1">
      <c r="A205" s="158"/>
      <c r="B205" s="159"/>
      <c r="C205" s="160"/>
      <c r="D205" s="160"/>
      <c r="E205" s="313"/>
      <c r="F205" s="162"/>
      <c r="G205" s="163"/>
      <c r="H205" s="163"/>
      <c r="I205" s="164"/>
      <c r="J205" s="164"/>
      <c r="K205" s="165"/>
      <c r="L205" s="164"/>
      <c r="N205" s="166"/>
      <c r="O205" s="161"/>
      <c r="P205" s="161"/>
    </row>
    <row r="206" spans="1:16" s="157" customFormat="1">
      <c r="A206" s="158"/>
      <c r="B206" s="159"/>
      <c r="C206" s="160"/>
      <c r="D206" s="160"/>
      <c r="E206" s="313"/>
      <c r="F206" s="162"/>
      <c r="G206" s="163"/>
      <c r="H206" s="163"/>
      <c r="I206" s="164"/>
      <c r="J206" s="164"/>
      <c r="K206" s="165"/>
      <c r="L206" s="164"/>
      <c r="N206" s="166"/>
      <c r="O206" s="161"/>
      <c r="P206" s="161"/>
    </row>
    <row r="207" spans="1:16" s="157" customFormat="1">
      <c r="A207" s="158"/>
      <c r="B207" s="159"/>
      <c r="C207" s="160"/>
      <c r="D207" s="160"/>
      <c r="E207" s="313"/>
      <c r="F207" s="162"/>
      <c r="G207" s="163"/>
      <c r="H207" s="163"/>
      <c r="I207" s="164"/>
      <c r="J207" s="164"/>
      <c r="K207" s="165"/>
      <c r="L207" s="164"/>
      <c r="N207" s="166"/>
      <c r="O207" s="161"/>
      <c r="P207" s="161"/>
    </row>
  </sheetData>
  <mergeCells count="31">
    <mergeCell ref="A107:I107"/>
    <mergeCell ref="A80:G80"/>
    <mergeCell ref="C82:I82"/>
    <mergeCell ref="A98:G98"/>
    <mergeCell ref="A99:G99"/>
    <mergeCell ref="A106:I106"/>
    <mergeCell ref="C56:I56"/>
    <mergeCell ref="A68:G68"/>
    <mergeCell ref="C70:I70"/>
    <mergeCell ref="A74:G74"/>
    <mergeCell ref="C75:I75"/>
    <mergeCell ref="A27:G27"/>
    <mergeCell ref="C28:I28"/>
    <mergeCell ref="A37:G37"/>
    <mergeCell ref="C38:I38"/>
    <mergeCell ref="A54:G54"/>
    <mergeCell ref="A13:J13"/>
    <mergeCell ref="A14:I14"/>
    <mergeCell ref="C18:I18"/>
    <mergeCell ref="A21:G21"/>
    <mergeCell ref="C23:I23"/>
    <mergeCell ref="A8:I8"/>
    <mergeCell ref="A9:C9"/>
    <mergeCell ref="A10:C10"/>
    <mergeCell ref="A11:B11"/>
    <mergeCell ref="A12:C12"/>
    <mergeCell ref="A2:I2"/>
    <mergeCell ref="A3:I3"/>
    <mergeCell ref="A4:I4"/>
    <mergeCell ref="C5:G5"/>
    <mergeCell ref="A7:I7"/>
  </mergeCells>
  <printOptions horizontalCentered="1"/>
  <pageMargins left="0.39305555555555599" right="0.196527777777778" top="0.78680555555555598" bottom="0.78680555555555598" header="0.118055555555556" footer="0.196527777777778"/>
  <pageSetup paperSize="9" scale="58" fitToHeight="0" orientation="portrait" r:id="rId1"/>
  <headerFooter alignWithMargins="0">
    <oddFooter>&amp;CPágina &amp;P de &amp;N</oddFooter>
  </headerFooter>
  <rowBreaks count="1" manualBreakCount="1">
    <brk id="107" max="9" man="1"/>
  </rowBreaks>
  <colBreaks count="1" manualBreakCount="1">
    <brk id="10" max="9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topLeftCell="A7" workbookViewId="0">
      <selection activeCell="A15" sqref="A15"/>
    </sheetView>
  </sheetViews>
  <sheetFormatPr defaultColWidth="9.140625" defaultRowHeight="15"/>
  <cols>
    <col min="2" max="2" width="40.7109375" customWidth="1"/>
    <col min="3" max="3" width="24.42578125" customWidth="1"/>
    <col min="4" max="6" width="9.140625" hidden="1" customWidth="1"/>
    <col min="7" max="7" width="16.28515625" customWidth="1"/>
    <col min="8" max="8" width="6" hidden="1" customWidth="1"/>
    <col min="9" max="9" width="11.42578125" customWidth="1"/>
    <col min="10" max="10" width="12.85546875" style="120" customWidth="1"/>
    <col min="11" max="15" width="9.140625" style="120"/>
  </cols>
  <sheetData>
    <row r="2" spans="1:15" ht="15.75">
      <c r="A2" s="507" t="s">
        <v>217</v>
      </c>
      <c r="B2" s="507"/>
      <c r="C2" s="507"/>
      <c r="D2" s="507"/>
      <c r="E2" s="507"/>
      <c r="F2" s="507"/>
      <c r="G2" s="507"/>
    </row>
    <row r="3" spans="1:15">
      <c r="A3" s="508" t="s">
        <v>1</v>
      </c>
      <c r="B3" s="508"/>
      <c r="C3" s="508"/>
      <c r="D3" s="508"/>
      <c r="E3" s="508"/>
      <c r="F3" s="508"/>
      <c r="G3" s="508"/>
    </row>
    <row r="4" spans="1:15">
      <c r="A4" s="508" t="s">
        <v>218</v>
      </c>
      <c r="B4" s="508"/>
      <c r="C4" s="508"/>
      <c r="D4" s="508"/>
      <c r="E4" s="508"/>
      <c r="F4" s="508"/>
      <c r="G4" s="508"/>
    </row>
    <row r="5" spans="1:15">
      <c r="F5" s="121" t="s">
        <v>219</v>
      </c>
    </row>
    <row r="6" spans="1:15">
      <c r="F6" s="122" t="s">
        <v>220</v>
      </c>
    </row>
    <row r="7" spans="1:15">
      <c r="F7" s="122"/>
    </row>
    <row r="8" spans="1:15" s="118" customFormat="1" ht="12.75" customHeight="1">
      <c r="A8" s="488" t="s">
        <v>163</v>
      </c>
      <c r="B8" s="488"/>
      <c r="C8" s="488"/>
      <c r="D8" s="488"/>
      <c r="E8" s="488"/>
      <c r="F8" s="488"/>
      <c r="G8" s="488"/>
      <c r="H8" s="488"/>
      <c r="I8" s="488"/>
      <c r="J8" s="48"/>
      <c r="K8" s="147"/>
      <c r="L8" s="147"/>
      <c r="M8" s="148"/>
      <c r="N8" s="147"/>
      <c r="O8" s="147"/>
    </row>
    <row r="9" spans="1:15" s="119" customFormat="1" ht="12.75">
      <c r="A9" s="489" t="s">
        <v>164</v>
      </c>
      <c r="B9" s="489"/>
      <c r="C9" s="489"/>
      <c r="D9" s="489"/>
      <c r="E9" s="489"/>
      <c r="F9" s="489"/>
      <c r="G9" s="489"/>
      <c r="H9" s="489"/>
      <c r="I9" s="489"/>
      <c r="J9" s="49"/>
      <c r="K9" s="149"/>
      <c r="L9" s="147"/>
      <c r="M9" s="148"/>
      <c r="N9" s="147"/>
      <c r="O9" s="147"/>
    </row>
    <row r="10" spans="1:15" s="119" customFormat="1" ht="12.75" customHeight="1">
      <c r="A10" s="488" t="s">
        <v>165</v>
      </c>
      <c r="B10" s="488"/>
      <c r="C10" s="488"/>
      <c r="D10" s="50"/>
      <c r="E10" s="50"/>
      <c r="F10" s="51"/>
      <c r="G10" s="52"/>
      <c r="H10" s="52"/>
      <c r="I10" s="70"/>
      <c r="J10" s="70"/>
      <c r="K10" s="147"/>
      <c r="L10" s="147"/>
      <c r="M10" s="148"/>
      <c r="N10" s="147"/>
      <c r="O10" s="147"/>
    </row>
    <row r="11" spans="1:15" s="119" customFormat="1" ht="12.75" customHeight="1">
      <c r="A11" s="488" t="s">
        <v>7</v>
      </c>
      <c r="B11" s="488"/>
      <c r="C11" s="488"/>
      <c r="D11" s="50"/>
      <c r="E11" s="50"/>
      <c r="F11" s="51"/>
      <c r="G11" s="52"/>
      <c r="H11" s="52"/>
      <c r="I11" s="70"/>
      <c r="J11" s="70"/>
      <c r="K11" s="147"/>
      <c r="L11" s="147"/>
      <c r="M11" s="148"/>
      <c r="N11" s="147"/>
      <c r="O11" s="147"/>
    </row>
    <row r="12" spans="1:15" s="119" customFormat="1" ht="12.75" customHeight="1">
      <c r="A12" s="488" t="s">
        <v>166</v>
      </c>
      <c r="B12" s="488"/>
      <c r="C12" s="50"/>
      <c r="D12" s="50"/>
      <c r="E12" s="50"/>
      <c r="F12" s="51"/>
      <c r="G12" s="52"/>
      <c r="H12" s="52"/>
      <c r="I12" s="70"/>
      <c r="J12" s="70"/>
      <c r="K12" s="147"/>
      <c r="L12" s="147"/>
      <c r="M12" s="148"/>
      <c r="N12" s="147"/>
      <c r="O12" s="147"/>
    </row>
    <row r="13" spans="1:15" s="119" customFormat="1" ht="14.25">
      <c r="A13" s="488" t="s">
        <v>10</v>
      </c>
      <c r="B13" s="488"/>
      <c r="C13" s="488"/>
      <c r="D13" s="50"/>
      <c r="E13" s="53"/>
      <c r="F13" s="53"/>
      <c r="G13" s="53"/>
      <c r="H13" s="54"/>
      <c r="I13" s="71"/>
      <c r="J13" s="71"/>
      <c r="K13" s="147"/>
      <c r="L13" s="147"/>
      <c r="M13" s="148"/>
      <c r="N13" s="147"/>
      <c r="O13" s="147"/>
    </row>
    <row r="14" spans="1:15" s="119" customFormat="1" ht="12.75">
      <c r="A14" s="490" t="s">
        <v>167</v>
      </c>
      <c r="B14" s="490"/>
      <c r="C14" s="490"/>
      <c r="D14" s="490"/>
      <c r="E14" s="490"/>
      <c r="F14" s="490"/>
      <c r="G14" s="490"/>
      <c r="H14" s="490"/>
      <c r="I14" s="490"/>
      <c r="J14" s="490"/>
      <c r="K14" s="147"/>
      <c r="L14" s="147"/>
      <c r="M14" s="148"/>
      <c r="N14" s="147"/>
      <c r="O14" s="147"/>
    </row>
    <row r="15" spans="1:15">
      <c r="B15" s="123"/>
      <c r="C15" s="124"/>
      <c r="G15" s="125"/>
    </row>
    <row r="17" spans="1:7">
      <c r="A17" s="509" t="s">
        <v>221</v>
      </c>
      <c r="B17" s="509"/>
      <c r="C17" s="509"/>
      <c r="D17" s="509"/>
      <c r="E17" s="509"/>
      <c r="F17" s="509"/>
      <c r="G17" s="509"/>
    </row>
    <row r="19" spans="1:7">
      <c r="A19" s="126" t="s">
        <v>222</v>
      </c>
      <c r="B19" s="127" t="s">
        <v>223</v>
      </c>
      <c r="C19" s="128" t="s">
        <v>224</v>
      </c>
      <c r="G19" s="128" t="s">
        <v>225</v>
      </c>
    </row>
    <row r="20" spans="1:7">
      <c r="A20" s="129" t="s">
        <v>226</v>
      </c>
      <c r="B20" s="130" t="s">
        <v>24</v>
      </c>
      <c r="C20" s="131">
        <f>'PLAN ORÇAMENTÁRIA NÃO DESONERAD'!I21</f>
        <v>12859.29</v>
      </c>
      <c r="D20" s="132"/>
      <c r="E20" s="132"/>
      <c r="F20" s="132"/>
      <c r="G20" s="133">
        <f>C20/C27</f>
        <v>9.9269951167835352E-3</v>
      </c>
    </row>
    <row r="21" spans="1:7">
      <c r="A21" s="129" t="s">
        <v>227</v>
      </c>
      <c r="B21" s="130" t="s">
        <v>32</v>
      </c>
      <c r="C21" s="131">
        <f>'PLAN ORÇAMENTÁRIA NÃO DESONERAD'!I27</f>
        <v>159061.59</v>
      </c>
      <c r="D21" s="132"/>
      <c r="E21" s="132"/>
      <c r="F21" s="132"/>
      <c r="G21" s="133">
        <f>C21/C27</f>
        <v>0.1227908871483437</v>
      </c>
    </row>
    <row r="22" spans="1:7">
      <c r="A22" s="129" t="s">
        <v>228</v>
      </c>
      <c r="B22" s="130" t="s">
        <v>229</v>
      </c>
      <c r="C22" s="131">
        <f>'PLAN ORÇAMENTÁRIA NÃO DESONERAD'!I37</f>
        <v>806350.24</v>
      </c>
      <c r="D22" s="132"/>
      <c r="E22" s="132"/>
      <c r="F22" s="132"/>
      <c r="G22" s="133">
        <f>C22/C27</f>
        <v>0.62247876009462666</v>
      </c>
    </row>
    <row r="23" spans="1:7">
      <c r="A23" s="129" t="s">
        <v>230</v>
      </c>
      <c r="B23" s="134" t="s">
        <v>119</v>
      </c>
      <c r="C23" s="131">
        <f>'PLAN ORÇAMENTÁRIA NÃO DESONERAD'!I68</f>
        <v>192816.65</v>
      </c>
      <c r="D23" s="132"/>
      <c r="E23" s="132"/>
      <c r="F23" s="132"/>
      <c r="G23" s="133">
        <f>C23/C27</f>
        <v>0.14884880448178398</v>
      </c>
    </row>
    <row r="24" spans="1:7" ht="15" hidden="1" customHeight="1">
      <c r="A24" s="129" t="s">
        <v>231</v>
      </c>
      <c r="B24" s="135" t="s">
        <v>98</v>
      </c>
      <c r="C24" s="131">
        <f>'PLAN ORÇAMENTÁRIA NÃO DESONERAD'!I74</f>
        <v>0</v>
      </c>
      <c r="D24" s="136"/>
      <c r="E24" s="132"/>
      <c r="F24" s="137"/>
      <c r="G24" s="133">
        <f>C24/C27</f>
        <v>0</v>
      </c>
    </row>
    <row r="25" spans="1:7" ht="15" hidden="1" customHeight="1">
      <c r="A25" s="129" t="s">
        <v>232</v>
      </c>
      <c r="B25" s="135" t="s">
        <v>110</v>
      </c>
      <c r="C25" s="131">
        <f>'PLAN ORÇAMENTÁRIA NÃO DESONERAD'!I80</f>
        <v>0</v>
      </c>
      <c r="D25" s="136"/>
      <c r="E25" s="132"/>
      <c r="F25" s="137"/>
      <c r="G25" s="133">
        <f>C25/C27</f>
        <v>0</v>
      </c>
    </row>
    <row r="26" spans="1:7">
      <c r="A26" s="129" t="s">
        <v>231</v>
      </c>
      <c r="B26" s="134" t="s">
        <v>73</v>
      </c>
      <c r="C26" s="131">
        <f>'PLAN ORÇAMENTÁRIA NÃO DESONERAD'!I54</f>
        <v>124298.18000000001</v>
      </c>
      <c r="D26" s="136"/>
      <c r="E26" s="132"/>
      <c r="F26" s="137"/>
      <c r="G26" s="133">
        <f>C26/C27</f>
        <v>9.5954553158462158E-2</v>
      </c>
    </row>
    <row r="27" spans="1:7">
      <c r="A27" s="510" t="s">
        <v>23</v>
      </c>
      <c r="B27" s="511"/>
      <c r="C27" s="138">
        <f>SUM(C20:C26)</f>
        <v>1295385.95</v>
      </c>
      <c r="D27" s="139"/>
      <c r="E27" s="140"/>
      <c r="F27" s="141"/>
      <c r="G27" s="142">
        <f>SUM(G20:G26)</f>
        <v>1</v>
      </c>
    </row>
    <row r="28" spans="1:7">
      <c r="A28" s="96"/>
      <c r="B28" s="143"/>
      <c r="C28" s="144"/>
    </row>
    <row r="29" spans="1:7">
      <c r="A29" s="96"/>
      <c r="B29" s="143"/>
      <c r="C29" s="144"/>
    </row>
    <row r="30" spans="1:7">
      <c r="A30" s="96"/>
      <c r="B30" s="143"/>
      <c r="C30" s="144"/>
    </row>
    <row r="31" spans="1:7">
      <c r="A31" s="96"/>
      <c r="B31" s="143"/>
      <c r="C31" s="144"/>
    </row>
    <row r="32" spans="1:7">
      <c r="A32" s="96"/>
      <c r="B32" s="143"/>
      <c r="C32" s="144"/>
    </row>
    <row r="33" spans="1:11">
      <c r="A33" s="96"/>
      <c r="B33" s="143"/>
      <c r="C33" s="144"/>
    </row>
    <row r="34" spans="1:11">
      <c r="A34" s="96"/>
      <c r="B34" s="143"/>
      <c r="C34" s="144"/>
    </row>
    <row r="35" spans="1:11">
      <c r="A35" s="512" t="s">
        <v>233</v>
      </c>
      <c r="B35" s="512"/>
      <c r="C35" s="512"/>
      <c r="D35" s="512"/>
      <c r="E35" s="512"/>
      <c r="F35" s="512"/>
      <c r="G35" s="512"/>
    </row>
    <row r="36" spans="1:11">
      <c r="A36" s="512" t="s">
        <v>234</v>
      </c>
      <c r="B36" s="512"/>
      <c r="C36" s="512"/>
      <c r="D36" s="512"/>
      <c r="E36" s="512"/>
      <c r="F36" s="512"/>
      <c r="G36" s="512"/>
    </row>
    <row r="37" spans="1:11">
      <c r="A37" s="512"/>
      <c r="B37" s="512"/>
    </row>
    <row r="38" spans="1:11">
      <c r="A38" s="512"/>
      <c r="B38" s="512"/>
      <c r="H38" s="96"/>
      <c r="I38" s="96"/>
      <c r="J38" s="150"/>
      <c r="K38" s="150"/>
    </row>
    <row r="39" spans="1:11">
      <c r="A39" s="512"/>
      <c r="B39" s="512"/>
      <c r="C39" s="512"/>
      <c r="D39" s="512"/>
      <c r="E39" s="512"/>
      <c r="F39" s="512"/>
      <c r="G39" s="512"/>
      <c r="H39" s="96"/>
      <c r="I39" s="96"/>
      <c r="J39" s="150"/>
      <c r="K39" s="150"/>
    </row>
    <row r="40" spans="1:11">
      <c r="B40" s="96"/>
      <c r="C40" s="96"/>
      <c r="D40" s="96"/>
      <c r="E40" s="96"/>
      <c r="F40" s="96"/>
      <c r="G40" s="96"/>
      <c r="H40" s="96"/>
      <c r="I40" s="96"/>
      <c r="J40" s="150"/>
      <c r="K40" s="150"/>
    </row>
    <row r="41" spans="1:11">
      <c r="B41" s="96"/>
      <c r="C41" s="96"/>
      <c r="D41" s="96"/>
      <c r="E41" s="96"/>
      <c r="F41" s="96"/>
      <c r="G41" s="96"/>
      <c r="H41" s="96"/>
      <c r="I41" s="96"/>
      <c r="J41" s="150"/>
      <c r="K41" s="150"/>
    </row>
    <row r="42" spans="1:11">
      <c r="B42" s="97"/>
      <c r="C42" s="97"/>
      <c r="D42" s="97"/>
      <c r="E42" s="97"/>
      <c r="F42" s="97"/>
      <c r="G42" s="97"/>
      <c r="H42" s="97"/>
      <c r="I42" s="97"/>
      <c r="J42" s="151"/>
      <c r="K42" s="151"/>
    </row>
    <row r="43" spans="1:11">
      <c r="A43" s="513"/>
      <c r="B43" s="513"/>
      <c r="C43" s="513"/>
      <c r="D43" s="513"/>
      <c r="E43" s="513"/>
      <c r="F43" s="513"/>
      <c r="G43" s="513"/>
      <c r="H43" s="513"/>
      <c r="I43" s="513"/>
      <c r="J43" s="513"/>
      <c r="K43" s="513"/>
    </row>
    <row r="44" spans="1:11">
      <c r="A44" s="513"/>
      <c r="B44" s="513"/>
      <c r="C44" s="513"/>
      <c r="D44" s="513"/>
      <c r="E44" s="513"/>
      <c r="F44" s="513"/>
      <c r="G44" s="513"/>
      <c r="H44" s="513"/>
      <c r="I44" s="513"/>
      <c r="J44" s="513"/>
      <c r="K44" s="513"/>
    </row>
    <row r="45" spans="1:11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</row>
    <row r="46" spans="1:11">
      <c r="A46" s="145"/>
      <c r="B46" s="145"/>
      <c r="C46" s="145"/>
      <c r="D46" s="145"/>
      <c r="E46" s="145"/>
      <c r="F46" s="145"/>
      <c r="G46" s="145"/>
      <c r="H46" s="146"/>
      <c r="I46" s="146"/>
    </row>
    <row r="47" spans="1:11">
      <c r="A47" s="146"/>
      <c r="B47" s="146"/>
      <c r="C47" s="146"/>
      <c r="D47" s="146"/>
      <c r="E47" s="146"/>
    </row>
    <row r="48" spans="1:11">
      <c r="A48" s="96"/>
      <c r="B48" s="143"/>
      <c r="C48" s="144"/>
    </row>
    <row r="49" spans="1:3">
      <c r="A49" s="96"/>
      <c r="B49" s="143"/>
      <c r="C49" s="144"/>
    </row>
    <row r="50" spans="1:3">
      <c r="A50" s="96"/>
      <c r="B50" s="143"/>
      <c r="C50" s="144"/>
    </row>
    <row r="51" spans="1:3">
      <c r="A51" s="96"/>
      <c r="B51" s="143"/>
      <c r="C51" s="144"/>
    </row>
  </sheetData>
  <mergeCells count="21">
    <mergeCell ref="A45:K45"/>
    <mergeCell ref="A38:B38"/>
    <mergeCell ref="A39:B39"/>
    <mergeCell ref="C39:G39"/>
    <mergeCell ref="A43:K43"/>
    <mergeCell ref="A44:K44"/>
    <mergeCell ref="A17:G17"/>
    <mergeCell ref="A27:B27"/>
    <mergeCell ref="A35:G35"/>
    <mergeCell ref="A36:G36"/>
    <mergeCell ref="A37:B37"/>
    <mergeCell ref="A10:C10"/>
    <mergeCell ref="A11:C11"/>
    <mergeCell ref="A12:B12"/>
    <mergeCell ref="A13:C13"/>
    <mergeCell ref="A14:J14"/>
    <mergeCell ref="A2:G2"/>
    <mergeCell ref="A3:G3"/>
    <mergeCell ref="A4:G4"/>
    <mergeCell ref="A8:I8"/>
    <mergeCell ref="A9:I9"/>
  </mergeCells>
  <pageMargins left="0.51180555555555596" right="0.51180555555555596" top="0.78680555555555598" bottom="0.78680555555555598" header="0.31388888888888899" footer="0.31388888888888899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A15" sqref="A15"/>
    </sheetView>
  </sheetViews>
  <sheetFormatPr defaultColWidth="9.140625" defaultRowHeight="12.75"/>
  <cols>
    <col min="1" max="1" width="27.85546875" style="77" customWidth="1"/>
    <col min="2" max="2" width="15.42578125" style="77" customWidth="1"/>
    <col min="3" max="3" width="16.140625" style="77" customWidth="1"/>
    <col min="4" max="4" width="13.7109375" style="77" customWidth="1"/>
    <col min="5" max="5" width="15" style="77" customWidth="1"/>
    <col min="6" max="7" width="13.5703125" style="77" customWidth="1"/>
    <col min="8" max="9" width="13.5703125" style="77" hidden="1" customWidth="1"/>
    <col min="10" max="10" width="12" style="77" hidden="1" customWidth="1"/>
    <col min="11" max="11" width="17.28515625" style="77" customWidth="1"/>
    <col min="12" max="12" width="9.140625" style="77"/>
    <col min="13" max="13" width="10" style="77" customWidth="1"/>
    <col min="14" max="16384" width="9.140625" style="77"/>
  </cols>
  <sheetData>
    <row r="1" spans="1:13" s="74" customFormat="1">
      <c r="B1" s="78"/>
      <c r="C1" s="79"/>
      <c r="D1" s="79"/>
      <c r="E1" s="80"/>
      <c r="F1" s="80"/>
      <c r="G1" s="80"/>
      <c r="H1" s="80"/>
      <c r="I1" s="80"/>
      <c r="J1" s="80"/>
    </row>
    <row r="2" spans="1:13" s="74" customFormat="1" ht="15.75">
      <c r="A2" s="514" t="s">
        <v>217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3" s="74" customFormat="1">
      <c r="A3" s="515" t="s">
        <v>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3" s="74" customFormat="1">
      <c r="A4" s="515" t="s">
        <v>235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</row>
    <row r="5" spans="1:13" s="74" customFormat="1">
      <c r="B5" s="78"/>
      <c r="C5" s="79"/>
      <c r="D5" s="79"/>
      <c r="E5" s="80"/>
      <c r="F5" s="80"/>
      <c r="G5" s="80"/>
      <c r="H5" s="80"/>
      <c r="I5" s="80"/>
      <c r="J5" s="80"/>
    </row>
    <row r="6" spans="1:13" s="74" customFormat="1">
      <c r="B6" s="78"/>
      <c r="C6" s="79"/>
      <c r="D6" s="79"/>
      <c r="E6" s="80"/>
      <c r="F6" s="80"/>
      <c r="G6" s="80"/>
      <c r="H6" s="80"/>
      <c r="I6" s="80"/>
      <c r="J6" s="80"/>
    </row>
    <row r="7" spans="1:13" s="74" customFormat="1">
      <c r="B7" s="78"/>
      <c r="C7" s="79"/>
      <c r="D7" s="79"/>
      <c r="E7" s="80"/>
      <c r="F7" s="80"/>
      <c r="G7" s="80"/>
      <c r="H7" s="80"/>
      <c r="I7" s="80"/>
      <c r="J7" s="80"/>
    </row>
    <row r="8" spans="1:13" s="74" customFormat="1" ht="12.75" customHeight="1">
      <c r="A8" s="488" t="s">
        <v>163</v>
      </c>
      <c r="B8" s="488"/>
      <c r="C8" s="488"/>
      <c r="D8" s="488"/>
      <c r="E8" s="488"/>
      <c r="F8" s="488"/>
      <c r="G8" s="488"/>
      <c r="H8" s="488"/>
      <c r="I8" s="488"/>
      <c r="J8" s="48"/>
      <c r="K8" s="100"/>
      <c r="L8" s="100"/>
      <c r="M8" s="100"/>
    </row>
    <row r="9" spans="1:13" s="74" customFormat="1" ht="12.75" customHeight="1">
      <c r="A9" s="489" t="s">
        <v>164</v>
      </c>
      <c r="B9" s="489"/>
      <c r="C9" s="489"/>
      <c r="D9" s="489"/>
      <c r="E9" s="489"/>
      <c r="F9" s="489"/>
      <c r="G9" s="489"/>
      <c r="H9" s="489"/>
      <c r="I9" s="489"/>
      <c r="J9" s="49"/>
      <c r="K9" s="101"/>
      <c r="L9" s="101"/>
      <c r="M9" s="101"/>
    </row>
    <row r="10" spans="1:13" s="74" customFormat="1" ht="12.75" customHeight="1">
      <c r="A10" s="488" t="s">
        <v>165</v>
      </c>
      <c r="B10" s="488"/>
      <c r="C10" s="488"/>
      <c r="D10" s="50"/>
      <c r="E10" s="50"/>
      <c r="F10" s="51"/>
      <c r="G10" s="52"/>
      <c r="H10" s="52"/>
      <c r="I10" s="70"/>
      <c r="J10" s="70"/>
      <c r="K10" s="100"/>
      <c r="L10" s="100"/>
      <c r="M10" s="100"/>
    </row>
    <row r="11" spans="1:13" s="74" customFormat="1" ht="12.75" customHeight="1">
      <c r="A11" s="488" t="s">
        <v>7</v>
      </c>
      <c r="B11" s="488"/>
      <c r="C11" s="488"/>
      <c r="D11" s="50"/>
      <c r="E11" s="50"/>
      <c r="F11" s="51"/>
      <c r="G11" s="52"/>
      <c r="H11" s="52"/>
      <c r="I11" s="70"/>
      <c r="J11" s="70"/>
      <c r="K11" s="100"/>
      <c r="L11" s="100"/>
      <c r="M11" s="102" t="s">
        <v>236</v>
      </c>
    </row>
    <row r="12" spans="1:13" s="74" customFormat="1" ht="12.75" customHeight="1">
      <c r="A12" s="488" t="s">
        <v>166</v>
      </c>
      <c r="B12" s="488"/>
      <c r="C12" s="50"/>
      <c r="D12" s="50"/>
      <c r="E12" s="50"/>
      <c r="F12" s="51"/>
      <c r="G12" s="52"/>
      <c r="H12" s="52"/>
      <c r="I12" s="70"/>
      <c r="J12" s="70"/>
      <c r="L12" s="100"/>
      <c r="M12" s="103" t="e">
        <f>F56/D34</f>
        <v>#DIV/0!</v>
      </c>
    </row>
    <row r="13" spans="1:13" s="74" customFormat="1" ht="12.75" customHeight="1">
      <c r="A13" s="488" t="s">
        <v>10</v>
      </c>
      <c r="B13" s="488"/>
      <c r="C13" s="488"/>
      <c r="D13" s="50"/>
      <c r="E13" s="53"/>
      <c r="F13" s="53"/>
      <c r="G13" s="53"/>
      <c r="H13" s="54"/>
      <c r="I13" s="71"/>
      <c r="J13" s="71"/>
      <c r="K13" s="100"/>
      <c r="L13" s="100"/>
      <c r="M13" s="104"/>
    </row>
    <row r="14" spans="1:13" s="74" customFormat="1" ht="12.75" customHeight="1">
      <c r="A14" s="490" t="s">
        <v>167</v>
      </c>
      <c r="B14" s="490"/>
      <c r="C14" s="490"/>
      <c r="D14" s="490"/>
      <c r="E14" s="490"/>
      <c r="F14" s="490"/>
      <c r="G14" s="490"/>
      <c r="H14" s="490"/>
      <c r="I14" s="490"/>
      <c r="J14" s="490"/>
    </row>
    <row r="15" spans="1:13" ht="14.25">
      <c r="A15" s="53"/>
      <c r="B15" s="81"/>
      <c r="C15" s="53"/>
      <c r="D15" s="53"/>
      <c r="E15" s="56"/>
      <c r="F15" s="51"/>
      <c r="G15" s="51"/>
      <c r="H15" s="82"/>
      <c r="I15" s="105"/>
    </row>
    <row r="16" spans="1:13" s="75" customFormat="1" ht="15.75">
      <c r="A16" s="516" t="s">
        <v>237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106"/>
      <c r="M16" s="107"/>
    </row>
    <row r="17" spans="1:14" s="75" customFormat="1">
      <c r="A17" s="83"/>
      <c r="B17" s="84"/>
      <c r="C17" s="85"/>
      <c r="D17" s="85"/>
      <c r="E17" s="85"/>
      <c r="F17" s="85"/>
      <c r="G17" s="85"/>
      <c r="H17" s="85"/>
      <c r="I17" s="85"/>
      <c r="J17" s="85"/>
      <c r="K17" s="108"/>
      <c r="L17" s="106"/>
      <c r="M17" s="107"/>
    </row>
    <row r="18" spans="1:14" s="76" customFormat="1" ht="12.75" customHeight="1">
      <c r="A18" s="524" t="s">
        <v>223</v>
      </c>
      <c r="B18" s="525"/>
      <c r="C18" s="517" t="s">
        <v>238</v>
      </c>
      <c r="D18" s="518"/>
      <c r="E18" s="518"/>
      <c r="F18" s="86"/>
      <c r="G18" s="86"/>
      <c r="H18" s="86"/>
      <c r="I18" s="86"/>
      <c r="J18" s="86"/>
      <c r="K18" s="522" t="s">
        <v>239</v>
      </c>
      <c r="L18" s="109"/>
      <c r="M18" s="109"/>
      <c r="N18" s="109"/>
    </row>
    <row r="19" spans="1:14" s="76" customFormat="1" ht="12.75" customHeight="1">
      <c r="A19" s="526"/>
      <c r="B19" s="527"/>
      <c r="C19" s="87">
        <v>30</v>
      </c>
      <c r="D19" s="87">
        <v>60</v>
      </c>
      <c r="E19" s="87">
        <v>90</v>
      </c>
      <c r="F19" s="87">
        <v>120</v>
      </c>
      <c r="G19" s="87">
        <v>150</v>
      </c>
      <c r="H19" s="87">
        <v>180</v>
      </c>
      <c r="I19" s="87">
        <v>210</v>
      </c>
      <c r="J19" s="87">
        <v>240</v>
      </c>
      <c r="K19" s="523"/>
      <c r="L19" s="109"/>
      <c r="M19" s="109"/>
      <c r="N19" s="109"/>
    </row>
    <row r="20" spans="1:14" s="76" customFormat="1" ht="12">
      <c r="A20" s="520" t="s">
        <v>240</v>
      </c>
      <c r="B20" s="88" t="s">
        <v>241</v>
      </c>
      <c r="C20" s="89">
        <f>K20*C21</f>
        <v>259077.19</v>
      </c>
      <c r="D20" s="89">
        <f>K20*D21</f>
        <v>259077.19</v>
      </c>
      <c r="E20" s="89">
        <f>K20*E21</f>
        <v>259077.19</v>
      </c>
      <c r="F20" s="89">
        <f>K20*F21</f>
        <v>259077.19</v>
      </c>
      <c r="G20" s="89">
        <f>K20*G21</f>
        <v>259077.19</v>
      </c>
      <c r="H20" s="89">
        <f>K20*H21</f>
        <v>0</v>
      </c>
      <c r="I20" s="89">
        <f>K20*I21</f>
        <v>0</v>
      </c>
      <c r="J20" s="89">
        <f>K20*J21</f>
        <v>0</v>
      </c>
      <c r="K20" s="110">
        <f>'RESUMO GERAL N DESO'!C27</f>
        <v>1295385.95</v>
      </c>
      <c r="L20" s="109"/>
      <c r="M20" s="111"/>
      <c r="N20" s="112" t="e">
        <f>[2]PLANILHA!F114</f>
        <v>#REF!</v>
      </c>
    </row>
    <row r="21" spans="1:14" s="76" customFormat="1" ht="12">
      <c r="A21" s="521"/>
      <c r="B21" s="90" t="s">
        <v>225</v>
      </c>
      <c r="C21" s="91">
        <v>0.2</v>
      </c>
      <c r="D21" s="91">
        <v>0.2</v>
      </c>
      <c r="E21" s="91">
        <v>0.2</v>
      </c>
      <c r="F21" s="91">
        <v>0.2</v>
      </c>
      <c r="G21" s="91">
        <v>0.2</v>
      </c>
      <c r="H21" s="91">
        <v>0</v>
      </c>
      <c r="I21" s="91">
        <v>0</v>
      </c>
      <c r="J21" s="91">
        <v>0</v>
      </c>
      <c r="K21" s="113">
        <f>SUM(C21:J21)</f>
        <v>1</v>
      </c>
      <c r="L21" s="109"/>
      <c r="M21" s="109"/>
      <c r="N21" s="109"/>
    </row>
    <row r="22" spans="1:14" s="76" customFormat="1" ht="12">
      <c r="A22" s="92" t="s">
        <v>242</v>
      </c>
      <c r="B22" s="93" t="s">
        <v>241</v>
      </c>
      <c r="C22" s="94">
        <f t="shared" ref="C22:J22" si="0">C20</f>
        <v>259077.19</v>
      </c>
      <c r="D22" s="94">
        <f t="shared" si="0"/>
        <v>259077.19</v>
      </c>
      <c r="E22" s="94">
        <f t="shared" si="0"/>
        <v>259077.19</v>
      </c>
      <c r="F22" s="94">
        <f t="shared" si="0"/>
        <v>259077.19</v>
      </c>
      <c r="G22" s="94">
        <f t="shared" si="0"/>
        <v>259077.19</v>
      </c>
      <c r="H22" s="94">
        <f t="shared" si="0"/>
        <v>0</v>
      </c>
      <c r="I22" s="94">
        <f t="shared" si="0"/>
        <v>0</v>
      </c>
      <c r="J22" s="94">
        <f t="shared" si="0"/>
        <v>0</v>
      </c>
      <c r="K22" s="114"/>
    </row>
    <row r="23" spans="1:14" s="76" customFormat="1" ht="12">
      <c r="A23" s="92" t="s">
        <v>243</v>
      </c>
      <c r="B23" s="93" t="s">
        <v>241</v>
      </c>
      <c r="C23" s="94">
        <f>C22</f>
        <v>259077.19</v>
      </c>
      <c r="D23" s="94">
        <f>D22+C23</f>
        <v>518154.38</v>
      </c>
      <c r="E23" s="94">
        <f>E22+D23</f>
        <v>777231.57000000007</v>
      </c>
      <c r="F23" s="94">
        <f>E23+F22</f>
        <v>1036308.76</v>
      </c>
      <c r="G23" s="94">
        <f>G22+F23</f>
        <v>1295385.95</v>
      </c>
      <c r="H23" s="94">
        <f>H22+G23</f>
        <v>1295385.95</v>
      </c>
      <c r="I23" s="94">
        <f>I22+H23</f>
        <v>1295385.95</v>
      </c>
      <c r="J23" s="115">
        <f>(J22+I23)-0.01</f>
        <v>1295385.94</v>
      </c>
      <c r="K23" s="116"/>
      <c r="M23" s="117"/>
    </row>
    <row r="31" spans="1:14" ht="15" customHeight="1">
      <c r="A31" s="512" t="s">
        <v>233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</row>
    <row r="32" spans="1:14" ht="15" customHeight="1">
      <c r="A32" s="519" t="s">
        <v>244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</row>
    <row r="33" spans="1:14">
      <c r="A33" s="512"/>
      <c r="B33" s="512"/>
      <c r="C33" s="512"/>
      <c r="D33" s="95"/>
      <c r="E33" s="512"/>
      <c r="F33" s="512"/>
      <c r="G33" s="512"/>
      <c r="H33" s="512"/>
      <c r="I33" s="512"/>
      <c r="J33" s="512"/>
      <c r="K33" s="512"/>
    </row>
    <row r="34" spans="1:14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>
      <c r="B37" s="98"/>
      <c r="D37" s="95"/>
      <c r="E37" s="99"/>
      <c r="F37" s="99"/>
      <c r="G37" s="99"/>
      <c r="H37" s="99"/>
      <c r="I37" s="99"/>
      <c r="J37" s="99"/>
    </row>
    <row r="38" spans="1:14">
      <c r="B38" s="98"/>
      <c r="D38" s="95"/>
      <c r="E38" s="99"/>
      <c r="F38" s="99"/>
      <c r="G38" s="99"/>
      <c r="H38" s="99"/>
      <c r="I38" s="99"/>
      <c r="J38" s="99"/>
    </row>
    <row r="39" spans="1:14">
      <c r="B39" s="98"/>
      <c r="D39" s="95"/>
      <c r="E39" s="99"/>
      <c r="F39" s="99"/>
      <c r="G39" s="99"/>
      <c r="H39" s="99"/>
      <c r="I39" s="99"/>
      <c r="J39" s="99"/>
    </row>
    <row r="40" spans="1:14">
      <c r="D40" s="95"/>
      <c r="E40" s="99"/>
      <c r="F40" s="99"/>
      <c r="G40" s="99"/>
      <c r="H40" s="99"/>
      <c r="I40" s="99"/>
      <c r="J40" s="99"/>
    </row>
  </sheetData>
  <mergeCells count="19">
    <mergeCell ref="A16:K16"/>
    <mergeCell ref="C18:E18"/>
    <mergeCell ref="A31:K31"/>
    <mergeCell ref="A32:K32"/>
    <mergeCell ref="A33:C33"/>
    <mergeCell ref="E33:K33"/>
    <mergeCell ref="A20:A21"/>
    <mergeCell ref="K18:K19"/>
    <mergeCell ref="A18:B19"/>
    <mergeCell ref="A10:C10"/>
    <mergeCell ref="A11:C11"/>
    <mergeCell ref="A12:B12"/>
    <mergeCell ref="A13:C13"/>
    <mergeCell ref="A14:J14"/>
    <mergeCell ref="A2:K2"/>
    <mergeCell ref="A3:K3"/>
    <mergeCell ref="A4:K4"/>
    <mergeCell ref="A8:I8"/>
    <mergeCell ref="A9:I9"/>
  </mergeCells>
  <pageMargins left="0.51180555555555596" right="0.51180555555555596" top="0.78680555555555598" bottom="0.78680555555555598" header="0.31388888888888899" footer="0.31388888888888899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opLeftCell="A109" workbookViewId="0">
      <selection activeCell="A133" sqref="A133:G134"/>
    </sheetView>
  </sheetViews>
  <sheetFormatPr defaultColWidth="9" defaultRowHeight="15"/>
  <cols>
    <col min="1" max="1" width="82.42578125" customWidth="1"/>
    <col min="2" max="2" width="9.5703125"/>
    <col min="3" max="3" width="13.28515625" customWidth="1"/>
    <col min="5" max="5" width="15.5703125" customWidth="1"/>
    <col min="9" max="9" width="18.140625" customWidth="1"/>
  </cols>
  <sheetData>
    <row r="1" spans="1:11">
      <c r="A1" s="488" t="s">
        <v>163</v>
      </c>
      <c r="B1" s="488"/>
      <c r="C1" s="488"/>
      <c r="D1" s="488"/>
      <c r="E1" s="488"/>
      <c r="F1" s="488"/>
      <c r="G1" s="488"/>
      <c r="H1" s="488"/>
      <c r="I1" s="488"/>
      <c r="J1" s="48"/>
    </row>
    <row r="2" spans="1:11">
      <c r="A2" s="489" t="s">
        <v>164</v>
      </c>
      <c r="B2" s="489"/>
      <c r="C2" s="489"/>
      <c r="D2" s="489"/>
      <c r="E2" s="489"/>
      <c r="F2" s="489"/>
      <c r="G2" s="489"/>
      <c r="H2" s="489"/>
      <c r="I2" s="489"/>
      <c r="J2" s="49"/>
    </row>
    <row r="3" spans="1:11">
      <c r="A3" s="488" t="s">
        <v>165</v>
      </c>
      <c r="B3" s="488"/>
      <c r="C3" s="488"/>
      <c r="D3" s="50"/>
      <c r="E3" s="50"/>
      <c r="F3" s="51"/>
      <c r="G3" s="52"/>
      <c r="H3" s="52"/>
      <c r="I3" s="70"/>
      <c r="J3" s="70"/>
    </row>
    <row r="4" spans="1:11">
      <c r="A4" s="488" t="s">
        <v>7</v>
      </c>
      <c r="B4" s="488"/>
      <c r="C4" s="488"/>
      <c r="D4" s="50"/>
      <c r="E4" s="50"/>
      <c r="F4" s="51"/>
      <c r="G4" s="52"/>
      <c r="H4" s="52"/>
      <c r="I4" s="70"/>
      <c r="J4" s="70"/>
    </row>
    <row r="5" spans="1:11">
      <c r="A5" s="488" t="s">
        <v>166</v>
      </c>
      <c r="B5" s="488"/>
      <c r="C5" s="50"/>
      <c r="D5" s="50"/>
      <c r="E5" s="50"/>
      <c r="F5" s="51"/>
      <c r="G5" s="52"/>
      <c r="H5" s="52"/>
      <c r="I5" s="70"/>
      <c r="J5" s="70"/>
    </row>
    <row r="6" spans="1:11">
      <c r="A6" s="488" t="s">
        <v>10</v>
      </c>
      <c r="B6" s="488"/>
      <c r="C6" s="488"/>
      <c r="D6" s="50"/>
      <c r="E6" s="53"/>
      <c r="F6" s="53"/>
      <c r="G6" s="53"/>
      <c r="H6" s="54"/>
      <c r="I6" s="71"/>
      <c r="J6" s="71"/>
    </row>
    <row r="7" spans="1:11">
      <c r="A7" s="490" t="s">
        <v>167</v>
      </c>
      <c r="B7" s="490"/>
      <c r="C7" s="490"/>
      <c r="D7" s="490"/>
      <c r="E7" s="490"/>
      <c r="F7" s="490"/>
      <c r="G7" s="490"/>
      <c r="H7" s="490"/>
      <c r="I7" s="490"/>
      <c r="J7" s="490"/>
      <c r="K7" s="62"/>
    </row>
    <row r="8" spans="1:11">
      <c r="A8" s="55"/>
      <c r="B8" s="55"/>
      <c r="C8" s="55"/>
      <c r="D8" s="55"/>
      <c r="E8" s="55"/>
      <c r="F8" s="55"/>
      <c r="G8" s="55"/>
      <c r="H8" s="55"/>
      <c r="I8" s="55"/>
      <c r="J8" s="55"/>
      <c r="K8" s="62"/>
    </row>
    <row r="9" spans="1:11">
      <c r="A9" s="486" t="s">
        <v>245</v>
      </c>
      <c r="B9" s="486"/>
      <c r="C9" s="486"/>
      <c r="D9" s="486"/>
      <c r="E9" s="486"/>
      <c r="F9" s="486"/>
      <c r="G9" s="486"/>
      <c r="H9" s="486"/>
      <c r="I9" s="486"/>
      <c r="J9" s="486"/>
      <c r="K9" s="62"/>
    </row>
    <row r="10" spans="1:1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62"/>
    </row>
    <row r="11" spans="1:11">
      <c r="A11" s="57" t="s">
        <v>246</v>
      </c>
      <c r="B11" s="58">
        <f>1.2+0.3</f>
        <v>1.5</v>
      </c>
      <c r="C11" s="59" t="s">
        <v>247</v>
      </c>
      <c r="D11" s="59">
        <f>B11*$D$30</f>
        <v>3</v>
      </c>
      <c r="E11" s="59" t="s">
        <v>248</v>
      </c>
      <c r="F11" s="59">
        <f>D11+$F$30</f>
        <v>4</v>
      </c>
      <c r="G11" s="59" t="s">
        <v>249</v>
      </c>
      <c r="H11" s="59">
        <v>1.5</v>
      </c>
      <c r="I11" s="59" t="s">
        <v>250</v>
      </c>
      <c r="J11" s="59">
        <f>H11+$J$30</f>
        <v>2.7</v>
      </c>
      <c r="K11" s="62"/>
    </row>
    <row r="12" spans="1:11">
      <c r="A12" s="60" t="s">
        <v>251</v>
      </c>
      <c r="B12" s="61">
        <v>0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>
      <c r="A13" s="59" t="s">
        <v>252</v>
      </c>
      <c r="B13" s="59"/>
      <c r="C13" s="62"/>
      <c r="D13" s="62"/>
      <c r="E13" s="62"/>
      <c r="F13" s="62"/>
      <c r="G13" s="62"/>
      <c r="H13" s="62"/>
      <c r="I13" s="62"/>
      <c r="J13" s="62"/>
      <c r="K13" s="62"/>
    </row>
    <row r="14" spans="1:11">
      <c r="A14" s="59">
        <f>(B12*((D11+F11)/2)*J11)*$B$29</f>
        <v>0</v>
      </c>
      <c r="B14" s="59" t="s">
        <v>253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>
      <c r="A15" s="59" t="s">
        <v>254</v>
      </c>
      <c r="B15" s="59"/>
      <c r="C15" s="62"/>
      <c r="D15" s="62"/>
      <c r="E15" s="62"/>
      <c r="F15" s="62"/>
      <c r="G15" s="62"/>
      <c r="H15" s="62"/>
      <c r="I15" s="62"/>
      <c r="J15" s="62"/>
      <c r="K15" s="62"/>
    </row>
    <row r="16" spans="1:11">
      <c r="A16" s="59">
        <f>(B12*((D11+F11)/2)*J11)*$D$29</f>
        <v>0</v>
      </c>
      <c r="B16" s="59" t="s">
        <v>253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>
      <c r="A17" s="59" t="s">
        <v>255</v>
      </c>
      <c r="B17" s="59"/>
      <c r="C17" s="62"/>
      <c r="D17" s="62"/>
      <c r="E17" s="62"/>
      <c r="F17" s="62"/>
      <c r="G17" s="62"/>
      <c r="H17" s="62"/>
      <c r="I17" s="62"/>
      <c r="J17" s="62"/>
      <c r="K17" s="62"/>
    </row>
    <row r="18" spans="1:11">
      <c r="A18" s="59">
        <f>3.14*(B11/2)*(B11/2)*B12</f>
        <v>0</v>
      </c>
      <c r="B18" s="59" t="s">
        <v>253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>
      <c r="A19" s="59" t="s">
        <v>256</v>
      </c>
      <c r="B19" s="59"/>
      <c r="C19" s="62"/>
      <c r="D19" s="62"/>
      <c r="E19" s="62"/>
      <c r="F19" s="62"/>
      <c r="G19" s="62"/>
      <c r="H19" s="62"/>
      <c r="I19" s="62"/>
      <c r="J19" s="62"/>
      <c r="K19" s="62"/>
    </row>
    <row r="20" spans="1:11">
      <c r="A20" s="59">
        <f>(A14+A16-A18)*$F$29</f>
        <v>0</v>
      </c>
      <c r="B20" s="59" t="s">
        <v>253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>
      <c r="A21" s="59" t="s">
        <v>257</v>
      </c>
      <c r="B21" s="59"/>
      <c r="C21" s="62"/>
      <c r="D21" s="62"/>
      <c r="E21" s="62"/>
      <c r="F21" s="62"/>
      <c r="G21" s="62"/>
      <c r="H21" s="62"/>
      <c r="I21" s="62"/>
      <c r="J21" s="62"/>
      <c r="K21" s="62"/>
    </row>
    <row r="22" spans="1:11">
      <c r="A22" s="59">
        <f>(A14+A16-A18)*$H$29</f>
        <v>0</v>
      </c>
      <c r="B22" s="59" t="s">
        <v>253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1">
      <c r="A23" s="59" t="s">
        <v>258</v>
      </c>
      <c r="B23" s="59"/>
      <c r="C23" s="62"/>
      <c r="D23" s="62"/>
      <c r="E23" s="62"/>
      <c r="F23" s="62"/>
      <c r="G23" s="62"/>
      <c r="H23" s="62"/>
      <c r="I23" s="62"/>
      <c r="J23" s="62"/>
      <c r="K23" s="62"/>
    </row>
    <row r="24" spans="1:11">
      <c r="A24" s="59">
        <f>A18*1.25</f>
        <v>0</v>
      </c>
      <c r="B24" s="59" t="s">
        <v>253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>
      <c r="A25" s="59" t="s">
        <v>259</v>
      </c>
      <c r="B25" s="59"/>
      <c r="C25" s="62"/>
      <c r="D25" s="62"/>
      <c r="E25" s="62"/>
      <c r="F25" s="62"/>
      <c r="G25" s="62"/>
      <c r="H25" s="62"/>
      <c r="I25" s="62"/>
      <c r="J25" s="62"/>
      <c r="K25" s="62"/>
    </row>
    <row r="26" spans="1:11">
      <c r="A26" s="59">
        <f>B12*B11</f>
        <v>0</v>
      </c>
      <c r="B26" s="59" t="s">
        <v>27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>
      <c r="A28" s="63" t="s">
        <v>260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>
      <c r="A29" s="64" t="s">
        <v>261</v>
      </c>
      <c r="B29" s="65">
        <v>0.85</v>
      </c>
      <c r="C29" s="66" t="s">
        <v>262</v>
      </c>
      <c r="D29" s="67">
        <v>0.15</v>
      </c>
      <c r="E29" s="66" t="s">
        <v>263</v>
      </c>
      <c r="F29" s="67">
        <v>0.85</v>
      </c>
      <c r="G29" s="66" t="s">
        <v>264</v>
      </c>
      <c r="H29" s="67">
        <v>0.15</v>
      </c>
      <c r="I29" s="72"/>
      <c r="J29" s="72"/>
      <c r="K29" s="62"/>
    </row>
    <row r="30" spans="1:11">
      <c r="A30" s="64"/>
      <c r="B30" s="65"/>
      <c r="C30" s="68" t="s">
        <v>265</v>
      </c>
      <c r="D30" s="65">
        <v>2</v>
      </c>
      <c r="E30" s="68" t="s">
        <v>266</v>
      </c>
      <c r="F30" s="65">
        <v>1</v>
      </c>
      <c r="G30" s="68"/>
      <c r="H30" s="65"/>
      <c r="I30" s="68" t="s">
        <v>267</v>
      </c>
      <c r="J30" s="65">
        <v>1.2</v>
      </c>
      <c r="K30" s="62"/>
    </row>
    <row r="31" spans="1:11">
      <c r="A31" s="64" t="s">
        <v>246</v>
      </c>
      <c r="B31" s="69">
        <f>1+0.2</f>
        <v>1.2</v>
      </c>
      <c r="C31" s="68" t="s">
        <v>247</v>
      </c>
      <c r="D31" s="65">
        <f>B31*$D$30</f>
        <v>2.4</v>
      </c>
      <c r="E31" s="68" t="s">
        <v>248</v>
      </c>
      <c r="F31" s="65">
        <f>D31+$F$30</f>
        <v>3.4</v>
      </c>
      <c r="G31" s="68" t="s">
        <v>249</v>
      </c>
      <c r="H31" s="65">
        <v>1.2</v>
      </c>
      <c r="I31" s="68" t="s">
        <v>250</v>
      </c>
      <c r="J31" s="59">
        <f>H31+$J$30</f>
        <v>2.4</v>
      </c>
      <c r="K31" s="62"/>
    </row>
    <row r="32" spans="1:11">
      <c r="A32" s="60" t="s">
        <v>251</v>
      </c>
      <c r="B32" s="61">
        <v>0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>
      <c r="A33" s="59" t="s">
        <v>252</v>
      </c>
      <c r="B33" s="59"/>
      <c r="C33" s="62"/>
      <c r="D33" s="62"/>
      <c r="E33" s="62"/>
      <c r="F33" s="62"/>
      <c r="G33" s="62"/>
      <c r="H33" s="62"/>
      <c r="I33" s="62"/>
      <c r="J33" s="62"/>
      <c r="K33" s="62"/>
    </row>
    <row r="34" spans="1:11">
      <c r="A34" s="59">
        <f>(B32*((D31+F31)/2)*J31)*$B$29</f>
        <v>0</v>
      </c>
      <c r="B34" s="59" t="s">
        <v>253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>
      <c r="A35" s="59" t="s">
        <v>254</v>
      </c>
      <c r="B35" s="59"/>
      <c r="C35" s="62"/>
      <c r="D35" s="62"/>
      <c r="E35" s="62"/>
      <c r="F35" s="62"/>
      <c r="G35" s="62"/>
      <c r="H35" s="62"/>
      <c r="I35" s="62"/>
      <c r="J35" s="62"/>
      <c r="K35" s="62"/>
    </row>
    <row r="36" spans="1:11">
      <c r="A36" s="59">
        <f>(B32*((D31+F31)/2)*J31)*$D$29</f>
        <v>0</v>
      </c>
      <c r="B36" s="59" t="s">
        <v>253</v>
      </c>
      <c r="C36" s="62"/>
      <c r="D36" s="62"/>
      <c r="E36" s="62"/>
      <c r="F36" s="62"/>
      <c r="G36" s="62"/>
      <c r="H36" s="62"/>
      <c r="I36" s="62"/>
      <c r="J36" s="62"/>
      <c r="K36" s="62"/>
    </row>
    <row r="37" spans="1:11">
      <c r="A37" s="59" t="s">
        <v>255</v>
      </c>
      <c r="B37" s="59"/>
      <c r="C37" s="62"/>
      <c r="D37" s="62"/>
      <c r="E37" s="62"/>
      <c r="F37" s="62"/>
      <c r="G37" s="62"/>
      <c r="H37" s="62"/>
      <c r="I37" s="62"/>
      <c r="J37" s="62"/>
      <c r="K37" s="62"/>
    </row>
    <row r="38" spans="1:11">
      <c r="A38" s="59">
        <f>3.14*(B31/2)*(B31/2)*B32</f>
        <v>0</v>
      </c>
      <c r="B38" s="59" t="s">
        <v>253</v>
      </c>
      <c r="C38" s="62"/>
      <c r="D38" s="62"/>
      <c r="E38" s="62"/>
      <c r="F38" s="62"/>
      <c r="G38" s="62"/>
      <c r="H38" s="62"/>
      <c r="I38" s="62"/>
      <c r="J38" s="62"/>
      <c r="K38" s="62"/>
    </row>
    <row r="39" spans="1:11">
      <c r="A39" s="59" t="s">
        <v>256</v>
      </c>
      <c r="B39" s="59"/>
      <c r="C39" s="62"/>
      <c r="D39" s="62"/>
      <c r="E39" s="62"/>
      <c r="F39" s="62"/>
      <c r="G39" s="62"/>
      <c r="H39" s="62"/>
      <c r="I39" s="62"/>
      <c r="J39" s="62"/>
      <c r="K39" s="62"/>
    </row>
    <row r="40" spans="1:11">
      <c r="A40" s="59">
        <f>(A34+A36-A38)*$F$29</f>
        <v>0</v>
      </c>
      <c r="B40" s="59" t="s">
        <v>253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>
      <c r="A41" s="59" t="s">
        <v>257</v>
      </c>
      <c r="B41" s="59"/>
      <c r="C41" s="62"/>
      <c r="D41" s="62"/>
      <c r="E41" s="62"/>
      <c r="F41" s="62"/>
      <c r="G41" s="62"/>
      <c r="H41" s="62"/>
      <c r="I41" s="62"/>
      <c r="J41" s="62"/>
      <c r="K41" s="62"/>
    </row>
    <row r="42" spans="1:11">
      <c r="A42" s="59">
        <f>(A34+A36-A38)*$H$29</f>
        <v>0</v>
      </c>
      <c r="B42" s="59" t="s">
        <v>253</v>
      </c>
      <c r="C42" s="62"/>
      <c r="D42" s="62"/>
      <c r="E42" s="62"/>
      <c r="F42" s="62"/>
      <c r="G42" s="62"/>
      <c r="H42" s="62"/>
      <c r="I42" s="62"/>
      <c r="J42" s="62"/>
      <c r="K42" s="62"/>
    </row>
    <row r="43" spans="1:11">
      <c r="A43" s="59" t="s">
        <v>258</v>
      </c>
      <c r="B43" s="59"/>
      <c r="C43" s="62"/>
      <c r="D43" s="62"/>
      <c r="E43" s="62"/>
      <c r="F43" s="62"/>
      <c r="G43" s="62"/>
      <c r="H43" s="62"/>
      <c r="I43" s="62"/>
      <c r="J43" s="62"/>
      <c r="K43" s="62"/>
    </row>
    <row r="44" spans="1:11">
      <c r="A44" s="59">
        <f>A38*1.25</f>
        <v>0</v>
      </c>
      <c r="B44" s="59" t="s">
        <v>253</v>
      </c>
      <c r="C44" s="62"/>
      <c r="D44" s="62"/>
      <c r="E44" s="62"/>
      <c r="F44" s="62"/>
      <c r="G44" s="62"/>
      <c r="H44" s="62"/>
      <c r="I44" s="62"/>
      <c r="J44" s="62"/>
      <c r="K44" s="62"/>
    </row>
    <row r="45" spans="1:11">
      <c r="A45" s="59" t="s">
        <v>259</v>
      </c>
      <c r="B45" s="59"/>
      <c r="C45" s="62"/>
      <c r="D45" s="62"/>
      <c r="E45" s="62"/>
      <c r="F45" s="62"/>
      <c r="G45" s="62"/>
      <c r="H45" s="62"/>
      <c r="I45" s="62"/>
      <c r="J45" s="62"/>
      <c r="K45" s="62"/>
    </row>
    <row r="46" spans="1:11">
      <c r="A46" s="59">
        <f>B32*B31</f>
        <v>0</v>
      </c>
      <c r="B46" s="59" t="s">
        <v>27</v>
      </c>
      <c r="C46" s="62"/>
      <c r="D46" s="62"/>
      <c r="E46" s="62"/>
      <c r="F46" s="62"/>
      <c r="G46" s="62"/>
      <c r="H46" s="62"/>
      <c r="I46" s="62"/>
      <c r="J46" s="62"/>
      <c r="K46" s="62"/>
    </row>
    <row r="47" spans="1:1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>
      <c r="A48" s="63" t="s">
        <v>268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>
      <c r="A49" s="57" t="s">
        <v>246</v>
      </c>
      <c r="B49" s="58">
        <f>0.8+0.16</f>
        <v>0.96</v>
      </c>
      <c r="C49" s="59" t="s">
        <v>247</v>
      </c>
      <c r="D49" s="59">
        <f>B49*$D$30</f>
        <v>1.92</v>
      </c>
      <c r="E49" s="59" t="s">
        <v>248</v>
      </c>
      <c r="F49" s="59">
        <f>D49+$F$30</f>
        <v>2.92</v>
      </c>
      <c r="G49" s="59" t="s">
        <v>249</v>
      </c>
      <c r="H49" s="59">
        <v>0.96</v>
      </c>
      <c r="I49" s="59" t="s">
        <v>250</v>
      </c>
      <c r="J49" s="59">
        <f>H49+$J$30</f>
        <v>2.16</v>
      </c>
      <c r="K49" s="62"/>
    </row>
    <row r="50" spans="1:11">
      <c r="A50" s="60" t="s">
        <v>251</v>
      </c>
      <c r="B50" s="61">
        <v>0</v>
      </c>
      <c r="C50" s="62"/>
      <c r="D50" s="62"/>
      <c r="E50" s="62"/>
      <c r="F50" s="62"/>
      <c r="G50" s="62"/>
      <c r="H50" s="62"/>
      <c r="I50" s="62"/>
      <c r="J50" s="62"/>
      <c r="K50" s="62"/>
    </row>
    <row r="51" spans="1:11">
      <c r="A51" s="59" t="s">
        <v>252</v>
      </c>
      <c r="B51" s="59"/>
      <c r="C51" s="62"/>
      <c r="D51" s="62"/>
      <c r="E51" s="62"/>
      <c r="F51" s="62"/>
      <c r="G51" s="62"/>
      <c r="H51" s="62"/>
      <c r="I51" s="62"/>
      <c r="J51" s="62"/>
      <c r="K51" s="62"/>
    </row>
    <row r="52" spans="1:11">
      <c r="A52" s="59">
        <f>(B50*((D49+F49)/2)*J49)*$B$29</f>
        <v>0</v>
      </c>
      <c r="B52" s="59" t="s">
        <v>253</v>
      </c>
      <c r="C52" s="62"/>
      <c r="D52" s="62"/>
      <c r="E52" s="62"/>
      <c r="F52" s="62"/>
      <c r="G52" s="62"/>
      <c r="H52" s="62"/>
      <c r="I52" s="62"/>
      <c r="J52" s="62"/>
      <c r="K52" s="62"/>
    </row>
    <row r="53" spans="1:11">
      <c r="A53" s="59" t="s">
        <v>254</v>
      </c>
      <c r="B53" s="59"/>
      <c r="C53" s="62"/>
      <c r="D53" s="62"/>
      <c r="E53" s="62"/>
      <c r="F53" s="62"/>
      <c r="G53" s="62"/>
      <c r="H53" s="62"/>
      <c r="I53" s="62"/>
      <c r="J53" s="62"/>
      <c r="K53" s="62"/>
    </row>
    <row r="54" spans="1:11">
      <c r="A54" s="59">
        <f>(B50*((D49+F49)/2)*J49)*$D$29</f>
        <v>0</v>
      </c>
      <c r="B54" s="59" t="s">
        <v>253</v>
      </c>
      <c r="C54" s="62"/>
      <c r="D54" s="62"/>
      <c r="E54" s="62"/>
      <c r="F54" s="62"/>
      <c r="G54" s="62"/>
      <c r="H54" s="62"/>
      <c r="I54" s="62"/>
      <c r="J54" s="62"/>
      <c r="K54" s="62"/>
    </row>
    <row r="55" spans="1:11">
      <c r="A55" s="59" t="s">
        <v>255</v>
      </c>
      <c r="B55" s="59"/>
      <c r="C55" s="62"/>
      <c r="D55" s="62"/>
      <c r="E55" s="62"/>
      <c r="F55" s="62"/>
      <c r="G55" s="62"/>
      <c r="H55" s="62"/>
      <c r="I55" s="62"/>
      <c r="J55" s="62"/>
      <c r="K55" s="62"/>
    </row>
    <row r="56" spans="1:11">
      <c r="A56" s="59">
        <f>3.14*(B49/2)*(B49/2)*B50</f>
        <v>0</v>
      </c>
      <c r="B56" s="59" t="s">
        <v>253</v>
      </c>
      <c r="C56" s="62"/>
      <c r="D56" s="62"/>
      <c r="E56" s="62"/>
      <c r="F56" s="62"/>
      <c r="G56" s="62"/>
      <c r="H56" s="62"/>
      <c r="I56" s="62"/>
      <c r="J56" s="62"/>
      <c r="K56" s="62"/>
    </row>
    <row r="57" spans="1:11">
      <c r="A57" s="59" t="s">
        <v>256</v>
      </c>
      <c r="B57" s="59"/>
      <c r="C57" s="62"/>
      <c r="D57" s="62"/>
      <c r="E57" s="62"/>
      <c r="F57" s="62"/>
      <c r="G57" s="62"/>
      <c r="H57" s="62"/>
      <c r="I57" s="62"/>
      <c r="J57" s="62"/>
      <c r="K57" s="62"/>
    </row>
    <row r="58" spans="1:11">
      <c r="A58" s="59">
        <f>(A52+A54-A56)*$F$29</f>
        <v>0</v>
      </c>
      <c r="B58" s="59" t="s">
        <v>253</v>
      </c>
      <c r="C58" s="62"/>
      <c r="D58" s="62"/>
      <c r="E58" s="62"/>
      <c r="F58" s="62"/>
      <c r="G58" s="62"/>
      <c r="H58" s="62"/>
      <c r="I58" s="62"/>
      <c r="J58" s="62"/>
      <c r="K58" s="62"/>
    </row>
    <row r="59" spans="1:11">
      <c r="A59" s="59" t="s">
        <v>257</v>
      </c>
      <c r="B59" s="59"/>
      <c r="C59" s="62"/>
      <c r="D59" s="62"/>
      <c r="E59" s="62"/>
      <c r="F59" s="62"/>
      <c r="G59" s="62"/>
      <c r="H59" s="62"/>
      <c r="I59" s="62"/>
      <c r="J59" s="62"/>
      <c r="K59" s="62"/>
    </row>
    <row r="60" spans="1:11">
      <c r="A60" s="59">
        <f>(A52+A54-A56)*$H$29</f>
        <v>0</v>
      </c>
      <c r="B60" s="59" t="s">
        <v>253</v>
      </c>
      <c r="C60" s="62"/>
      <c r="D60" s="62"/>
      <c r="E60" s="62"/>
      <c r="F60" s="62"/>
      <c r="G60" s="62"/>
      <c r="H60" s="62"/>
      <c r="I60" s="62"/>
      <c r="J60" s="62"/>
      <c r="K60" s="62"/>
    </row>
    <row r="61" spans="1:11">
      <c r="A61" s="59" t="s">
        <v>258</v>
      </c>
      <c r="B61" s="59"/>
      <c r="C61" s="62"/>
      <c r="D61" s="62"/>
      <c r="E61" s="62"/>
      <c r="F61" s="62"/>
      <c r="G61" s="62"/>
      <c r="H61" s="62"/>
      <c r="I61" s="62"/>
      <c r="J61" s="62"/>
      <c r="K61" s="62"/>
    </row>
    <row r="62" spans="1:11">
      <c r="A62" s="59">
        <f>A56*1.25</f>
        <v>0</v>
      </c>
      <c r="B62" s="59" t="s">
        <v>253</v>
      </c>
      <c r="C62" s="62"/>
      <c r="D62" s="62"/>
      <c r="E62" s="62"/>
      <c r="F62" s="62"/>
      <c r="G62" s="62"/>
      <c r="H62" s="62"/>
      <c r="I62" s="62"/>
      <c r="J62" s="62"/>
      <c r="K62" s="62"/>
    </row>
    <row r="63" spans="1:11">
      <c r="A63" s="59" t="s">
        <v>259</v>
      </c>
      <c r="B63" s="59"/>
      <c r="C63" s="62"/>
      <c r="D63" s="62"/>
      <c r="E63" s="62"/>
      <c r="F63" s="62"/>
      <c r="G63" s="62"/>
      <c r="H63" s="62"/>
      <c r="I63" s="62"/>
      <c r="J63" s="62"/>
      <c r="K63" s="62"/>
    </row>
    <row r="64" spans="1:11">
      <c r="A64" s="59">
        <f>B50*B49</f>
        <v>0</v>
      </c>
      <c r="B64" s="59" t="s">
        <v>27</v>
      </c>
      <c r="C64" s="62"/>
      <c r="D64" s="62"/>
      <c r="E64" s="62"/>
      <c r="F64" s="62"/>
      <c r="G64" s="62"/>
      <c r="H64" s="62"/>
      <c r="I64" s="62"/>
      <c r="J64" s="62"/>
      <c r="K64" s="62"/>
    </row>
    <row r="65" spans="1:1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>
      <c r="A67" s="63" t="s">
        <v>269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>
      <c r="A68" s="57" t="s">
        <v>246</v>
      </c>
      <c r="B68" s="58">
        <f>0.6+0.12</f>
        <v>0.72</v>
      </c>
      <c r="C68" s="59" t="s">
        <v>247</v>
      </c>
      <c r="D68" s="59">
        <f>B68*$D$30</f>
        <v>1.44</v>
      </c>
      <c r="E68" s="59" t="s">
        <v>248</v>
      </c>
      <c r="F68" s="59">
        <f>D68+$F$30</f>
        <v>2.44</v>
      </c>
      <c r="G68" s="59" t="s">
        <v>249</v>
      </c>
      <c r="H68" s="59">
        <v>0.72</v>
      </c>
      <c r="I68" s="59" t="s">
        <v>250</v>
      </c>
      <c r="J68" s="59">
        <f>H68+$J$30</f>
        <v>1.92</v>
      </c>
      <c r="K68" s="62"/>
    </row>
    <row r="69" spans="1:11">
      <c r="A69" s="60" t="s">
        <v>251</v>
      </c>
      <c r="B69" s="61">
        <v>170</v>
      </c>
      <c r="C69" s="62"/>
      <c r="D69" s="62"/>
      <c r="E69" s="62"/>
      <c r="F69" s="62"/>
      <c r="G69" s="62"/>
      <c r="H69" s="62"/>
      <c r="I69" s="62"/>
      <c r="J69" s="62"/>
      <c r="K69" s="62"/>
    </row>
    <row r="70" spans="1:11">
      <c r="A70" s="59" t="s">
        <v>252</v>
      </c>
      <c r="B70" s="59"/>
      <c r="C70" s="62"/>
      <c r="D70" s="62"/>
      <c r="E70" s="62"/>
      <c r="F70" s="62"/>
      <c r="G70" s="62"/>
      <c r="H70" s="62"/>
      <c r="I70" s="62"/>
      <c r="J70" s="62"/>
      <c r="K70" s="62"/>
    </row>
    <row r="71" spans="1:11">
      <c r="A71" s="59">
        <f>(B69*((D68+F68)/2)*J68)*$B$29</f>
        <v>538.23360000000002</v>
      </c>
      <c r="B71" s="59" t="s">
        <v>253</v>
      </c>
      <c r="C71" s="62"/>
      <c r="D71" s="62"/>
      <c r="E71" s="62"/>
      <c r="F71" s="62"/>
      <c r="G71" s="62"/>
      <c r="H71" s="62"/>
      <c r="I71" s="62"/>
      <c r="J71" s="62"/>
      <c r="K71" s="62"/>
    </row>
    <row r="72" spans="1:11">
      <c r="A72" s="59" t="s">
        <v>254</v>
      </c>
      <c r="B72" s="59"/>
      <c r="C72" s="62"/>
      <c r="D72" s="62"/>
      <c r="E72" s="62"/>
      <c r="F72" s="62"/>
      <c r="G72" s="62"/>
      <c r="H72" s="62"/>
      <c r="I72" s="62"/>
      <c r="J72" s="62"/>
      <c r="K72" s="62"/>
    </row>
    <row r="73" spans="1:11">
      <c r="A73" s="59">
        <f>(B69*((D68+F68)/2)*J68)*$D$29</f>
        <v>94.982399999999998</v>
      </c>
      <c r="B73" s="59" t="s">
        <v>253</v>
      </c>
      <c r="C73" s="62"/>
      <c r="D73" s="62"/>
      <c r="E73" s="62"/>
      <c r="F73" s="62"/>
      <c r="G73" s="62"/>
      <c r="H73" s="62"/>
      <c r="I73" s="62"/>
      <c r="J73" s="62"/>
      <c r="K73" s="62"/>
    </row>
    <row r="74" spans="1:11">
      <c r="A74" s="59" t="s">
        <v>255</v>
      </c>
      <c r="B74" s="59"/>
      <c r="C74" s="62"/>
      <c r="D74" s="62"/>
      <c r="E74" s="62"/>
      <c r="F74" s="62"/>
      <c r="G74" s="62"/>
      <c r="H74" s="62"/>
      <c r="I74" s="62"/>
      <c r="J74" s="62"/>
      <c r="K74" s="62"/>
    </row>
    <row r="75" spans="1:11">
      <c r="A75" s="59">
        <f>3.14*(B68/2)*(B68/2)*B69</f>
        <v>69.180480000000003</v>
      </c>
      <c r="B75" s="59" t="s">
        <v>253</v>
      </c>
      <c r="C75" s="62"/>
      <c r="D75" s="62"/>
      <c r="E75" s="62"/>
      <c r="F75" s="62"/>
      <c r="G75" s="62"/>
      <c r="H75" s="62"/>
      <c r="I75" s="62"/>
      <c r="J75" s="62"/>
      <c r="K75" s="62"/>
    </row>
    <row r="76" spans="1:11">
      <c r="A76" s="59" t="s">
        <v>256</v>
      </c>
      <c r="B76" s="59"/>
      <c r="C76" s="62"/>
      <c r="D76" s="62"/>
      <c r="E76" s="62"/>
      <c r="F76" s="62"/>
      <c r="G76" s="62"/>
      <c r="H76" s="62"/>
      <c r="I76" s="62"/>
      <c r="J76" s="62"/>
      <c r="K76" s="62"/>
    </row>
    <row r="77" spans="1:11">
      <c r="A77" s="59">
        <f>(A71+A73-A75)*$F$29</f>
        <v>479.43019199999998</v>
      </c>
      <c r="B77" s="59" t="s">
        <v>253</v>
      </c>
      <c r="C77" s="62"/>
      <c r="D77" s="62"/>
      <c r="E77" s="62"/>
      <c r="F77" s="62"/>
      <c r="G77" s="62"/>
      <c r="H77" s="62"/>
      <c r="I77" s="62"/>
      <c r="J77" s="62"/>
      <c r="K77" s="62"/>
    </row>
    <row r="78" spans="1:11">
      <c r="A78" s="59" t="s">
        <v>257</v>
      </c>
      <c r="B78" s="59"/>
      <c r="C78" s="62"/>
      <c r="D78" s="62"/>
      <c r="E78" s="62"/>
      <c r="F78" s="62"/>
      <c r="G78" s="62"/>
      <c r="H78" s="62"/>
      <c r="I78" s="62"/>
      <c r="J78" s="62"/>
      <c r="K78" s="62"/>
    </row>
    <row r="79" spans="1:11">
      <c r="A79" s="59">
        <f>(A71+A73-A75)*$H$29</f>
        <v>84.605328</v>
      </c>
      <c r="B79" s="59" t="s">
        <v>253</v>
      </c>
      <c r="C79" s="62"/>
      <c r="D79" s="62"/>
      <c r="E79" s="62"/>
      <c r="F79" s="62"/>
      <c r="G79" s="62"/>
      <c r="H79" s="62"/>
      <c r="I79" s="62"/>
      <c r="J79" s="62"/>
      <c r="K79" s="62"/>
    </row>
    <row r="80" spans="1:11">
      <c r="A80" s="59" t="s">
        <v>258</v>
      </c>
      <c r="B80" s="59"/>
      <c r="C80" s="62"/>
      <c r="D80" s="62"/>
      <c r="E80" s="62"/>
      <c r="F80" s="62"/>
      <c r="G80" s="62"/>
      <c r="H80" s="62"/>
      <c r="I80" s="62"/>
      <c r="J80" s="62"/>
      <c r="K80" s="62"/>
    </row>
    <row r="81" spans="1:11">
      <c r="A81" s="59">
        <f>A75*1.25</f>
        <v>86.4756</v>
      </c>
      <c r="B81" s="59" t="s">
        <v>253</v>
      </c>
      <c r="C81" s="62"/>
      <c r="D81" s="62"/>
      <c r="E81" s="62"/>
      <c r="F81" s="62"/>
      <c r="G81" s="62"/>
      <c r="H81" s="62"/>
      <c r="I81" s="62"/>
      <c r="J81" s="62"/>
      <c r="K81" s="62"/>
    </row>
    <row r="82" spans="1:11">
      <c r="A82" s="59" t="s">
        <v>259</v>
      </c>
      <c r="B82" s="59"/>
      <c r="C82" s="62"/>
      <c r="D82" s="62"/>
      <c r="E82" s="62"/>
      <c r="F82" s="62"/>
      <c r="G82" s="62"/>
      <c r="H82" s="62"/>
      <c r="I82" s="62"/>
      <c r="J82" s="62"/>
      <c r="K82" s="62"/>
    </row>
    <row r="83" spans="1:11">
      <c r="A83" s="59">
        <f>B69*B68</f>
        <v>122.4</v>
      </c>
      <c r="B83" s="59" t="s">
        <v>27</v>
      </c>
      <c r="C83" s="62"/>
      <c r="D83" s="62"/>
      <c r="E83" s="62"/>
      <c r="F83" s="62"/>
      <c r="G83" s="62"/>
      <c r="H83" s="62"/>
      <c r="I83" s="62"/>
      <c r="J83" s="62"/>
      <c r="K83" s="62"/>
    </row>
    <row r="84" spans="1:1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>
      <c r="A85" s="63" t="s">
        <v>270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>
      <c r="A86" s="57" t="s">
        <v>246</v>
      </c>
      <c r="B86" s="58">
        <f>0.4+0.1</f>
        <v>0.5</v>
      </c>
      <c r="C86" s="59" t="s">
        <v>247</v>
      </c>
      <c r="D86" s="59">
        <f>B86*$D$30</f>
        <v>1</v>
      </c>
      <c r="E86" s="59" t="s">
        <v>248</v>
      </c>
      <c r="F86" s="59">
        <f>D86+$F$30</f>
        <v>2</v>
      </c>
      <c r="G86" s="59" t="s">
        <v>249</v>
      </c>
      <c r="H86" s="59">
        <v>0.5</v>
      </c>
      <c r="I86" s="59" t="s">
        <v>250</v>
      </c>
      <c r="J86" s="59">
        <f>H86+$J$30</f>
        <v>1.7</v>
      </c>
      <c r="K86" s="62"/>
    </row>
    <row r="87" spans="1:11">
      <c r="A87" s="60" t="s">
        <v>251</v>
      </c>
      <c r="B87" s="61">
        <v>12</v>
      </c>
      <c r="C87" s="62"/>
      <c r="D87" s="62"/>
      <c r="E87" s="62"/>
      <c r="F87" s="62"/>
      <c r="G87" s="62"/>
      <c r="H87" s="62"/>
      <c r="I87" s="62"/>
      <c r="J87" s="62"/>
      <c r="K87" s="62"/>
    </row>
    <row r="88" spans="1:11">
      <c r="A88" s="59" t="s">
        <v>252</v>
      </c>
      <c r="B88" s="59"/>
      <c r="C88" s="62"/>
      <c r="D88" s="62"/>
      <c r="E88" s="62"/>
      <c r="F88" s="62"/>
      <c r="G88" s="62"/>
      <c r="H88" s="62"/>
      <c r="I88" s="62"/>
      <c r="J88" s="62"/>
      <c r="K88" s="62"/>
    </row>
    <row r="89" spans="1:11">
      <c r="A89" s="59">
        <f>(B87*((D86+F86)/2)*J86)*$B$29</f>
        <v>26.01</v>
      </c>
      <c r="B89" s="59" t="s">
        <v>253</v>
      </c>
      <c r="C89" s="62"/>
      <c r="D89" s="62"/>
      <c r="E89" s="62"/>
      <c r="F89" s="62"/>
      <c r="G89" s="62"/>
      <c r="H89" s="62"/>
      <c r="I89" s="62"/>
      <c r="J89" s="62"/>
      <c r="K89" s="62"/>
    </row>
    <row r="90" spans="1:11">
      <c r="A90" s="59" t="s">
        <v>254</v>
      </c>
      <c r="B90" s="59"/>
      <c r="C90" s="62"/>
      <c r="D90" s="62"/>
      <c r="E90" s="62"/>
      <c r="F90" s="62"/>
      <c r="G90" s="62"/>
      <c r="H90" s="62"/>
      <c r="I90" s="62"/>
      <c r="J90" s="62"/>
      <c r="K90" s="62"/>
    </row>
    <row r="91" spans="1:11">
      <c r="A91" s="59">
        <f>(B87*((D86+F86)/2)*J86)*$D$29</f>
        <v>4.59</v>
      </c>
      <c r="B91" s="59" t="s">
        <v>253</v>
      </c>
      <c r="C91" s="62"/>
      <c r="D91" s="62"/>
      <c r="E91" s="62"/>
      <c r="F91" s="62"/>
      <c r="G91" s="62"/>
      <c r="H91" s="62"/>
      <c r="I91" s="62"/>
      <c r="J91" s="62"/>
      <c r="K91" s="62"/>
    </row>
    <row r="92" spans="1:11">
      <c r="A92" s="59" t="s">
        <v>255</v>
      </c>
      <c r="B92" s="59"/>
      <c r="C92" s="62"/>
      <c r="D92" s="62"/>
      <c r="E92" s="62"/>
      <c r="F92" s="62"/>
      <c r="G92" s="62"/>
      <c r="H92" s="62"/>
      <c r="I92" s="62"/>
      <c r="J92" s="62"/>
      <c r="K92" s="62"/>
    </row>
    <row r="93" spans="1:11">
      <c r="A93" s="59">
        <f>3.14*(B86/2)*(B86/2)*B87</f>
        <v>2.355</v>
      </c>
      <c r="B93" s="59" t="s">
        <v>253</v>
      </c>
      <c r="C93" s="62"/>
      <c r="D93" s="62"/>
      <c r="E93" s="62"/>
      <c r="F93" s="62"/>
      <c r="G93" s="62"/>
      <c r="H93" s="62"/>
      <c r="I93" s="62"/>
      <c r="J93" s="62"/>
      <c r="K93" s="62"/>
    </row>
    <row r="94" spans="1:11">
      <c r="A94" s="59" t="s">
        <v>256</v>
      </c>
      <c r="B94" s="59"/>
      <c r="C94" s="62"/>
      <c r="D94" s="62"/>
      <c r="E94" s="62"/>
      <c r="F94" s="62"/>
      <c r="G94" s="62"/>
      <c r="H94" s="62"/>
      <c r="I94" s="62"/>
      <c r="J94" s="62"/>
      <c r="K94" s="62"/>
    </row>
    <row r="95" spans="1:11">
      <c r="A95" s="59">
        <f>(A89+A91-A93)*$F$29</f>
        <v>24.00825</v>
      </c>
      <c r="B95" s="59" t="s">
        <v>253</v>
      </c>
      <c r="C95" s="62"/>
      <c r="D95" s="62"/>
      <c r="E95" s="62"/>
      <c r="F95" s="62"/>
      <c r="G95" s="62"/>
      <c r="H95" s="62"/>
      <c r="I95" s="62"/>
      <c r="J95" s="62"/>
      <c r="K95" s="62"/>
    </row>
    <row r="96" spans="1:11">
      <c r="A96" s="59" t="s">
        <v>257</v>
      </c>
      <c r="B96" s="59"/>
      <c r="C96" s="62"/>
      <c r="D96" s="62"/>
      <c r="E96" s="62"/>
      <c r="F96" s="62"/>
      <c r="G96" s="62"/>
      <c r="H96" s="62"/>
      <c r="I96" s="62"/>
      <c r="J96" s="62"/>
      <c r="K96" s="62"/>
    </row>
    <row r="97" spans="1:11">
      <c r="A97" s="59">
        <f>(A89+A91-A93)*$H$29</f>
        <v>4.2367499999999998</v>
      </c>
      <c r="B97" s="59" t="s">
        <v>253</v>
      </c>
      <c r="C97" s="62"/>
      <c r="D97" s="62"/>
      <c r="E97" s="62"/>
      <c r="F97" s="62"/>
      <c r="G97" s="62"/>
      <c r="H97" s="62"/>
      <c r="I97" s="62"/>
      <c r="J97" s="62"/>
      <c r="K97" s="62"/>
    </row>
    <row r="98" spans="1:11">
      <c r="A98" s="59" t="s">
        <v>258</v>
      </c>
      <c r="B98" s="59"/>
      <c r="C98" s="62"/>
      <c r="D98" s="62"/>
      <c r="E98" s="62"/>
      <c r="F98" s="62"/>
      <c r="G98" s="62"/>
      <c r="H98" s="62"/>
      <c r="I98" s="62"/>
      <c r="J98" s="62"/>
      <c r="K98" s="62"/>
    </row>
    <row r="99" spans="1:11">
      <c r="A99" s="59">
        <f>A93*1.25</f>
        <v>2.9437500000000001</v>
      </c>
      <c r="B99" s="59" t="s">
        <v>253</v>
      </c>
      <c r="C99" s="62"/>
      <c r="D99" s="62"/>
      <c r="E99" s="62"/>
      <c r="F99" s="62"/>
      <c r="G99" s="62"/>
      <c r="H99" s="62"/>
      <c r="I99" s="62"/>
      <c r="J99" s="62"/>
      <c r="K99" s="62"/>
    </row>
    <row r="100" spans="1:11">
      <c r="A100" s="59" t="s">
        <v>259</v>
      </c>
      <c r="B100" s="59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>
      <c r="A101" s="59">
        <f>B87*B86</f>
        <v>6</v>
      </c>
      <c r="B101" s="59" t="s">
        <v>27</v>
      </c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>
      <c r="A103" s="59" t="s">
        <v>271</v>
      </c>
      <c r="B103" s="59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>
      <c r="A104" s="59">
        <v>2</v>
      </c>
      <c r="B104" s="59" t="s">
        <v>272</v>
      </c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>
      <c r="A105" s="59" t="s">
        <v>273</v>
      </c>
      <c r="B105" s="59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>
      <c r="A106" s="59">
        <v>4</v>
      </c>
      <c r="B106" s="59" t="s">
        <v>272</v>
      </c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>
      <c r="A107" s="59" t="s">
        <v>274</v>
      </c>
      <c r="B107" s="59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>
      <c r="A108" s="59">
        <v>0</v>
      </c>
      <c r="B108" s="59" t="s">
        <v>272</v>
      </c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>
      <c r="A111" s="528" t="s">
        <v>275</v>
      </c>
      <c r="B111" s="528"/>
      <c r="C111" s="528"/>
      <c r="D111" s="62"/>
      <c r="E111" s="62"/>
      <c r="F111" s="62"/>
      <c r="G111" s="62"/>
      <c r="H111" s="62"/>
      <c r="I111" s="62"/>
      <c r="J111" s="62"/>
      <c r="K111" s="62"/>
    </row>
    <row r="112" spans="1:11">
      <c r="A112" s="59" t="s">
        <v>276</v>
      </c>
      <c r="B112" s="59">
        <f>A34++A52+A71+A89+A14</f>
        <v>564.24360000000001</v>
      </c>
      <c r="C112" s="59" t="s">
        <v>253</v>
      </c>
      <c r="D112" s="62"/>
      <c r="E112" s="62"/>
      <c r="F112" s="62"/>
      <c r="G112" s="62"/>
      <c r="H112" s="62"/>
      <c r="I112" s="62"/>
      <c r="J112" s="62"/>
      <c r="K112" s="62"/>
    </row>
    <row r="113" spans="1:11">
      <c r="A113" s="59" t="s">
        <v>277</v>
      </c>
      <c r="B113" s="59">
        <f>A36+A54+A73+A91+A16</f>
        <v>99.572400000000002</v>
      </c>
      <c r="C113" s="59" t="s">
        <v>253</v>
      </c>
      <c r="D113" s="62"/>
      <c r="E113" s="62"/>
      <c r="F113" s="62"/>
      <c r="G113" s="62"/>
      <c r="H113" s="62"/>
      <c r="I113" s="62"/>
      <c r="J113" s="62"/>
      <c r="K113" s="62"/>
    </row>
    <row r="114" spans="1:11">
      <c r="A114" s="59" t="s">
        <v>278</v>
      </c>
      <c r="B114" s="59">
        <f>A46+A64+A83+A101+A26</f>
        <v>128.4</v>
      </c>
      <c r="C114" s="59" t="s">
        <v>27</v>
      </c>
      <c r="D114" s="62"/>
      <c r="E114" s="62"/>
      <c r="F114" s="62"/>
      <c r="G114" s="62"/>
      <c r="H114" s="62"/>
      <c r="I114" s="62"/>
      <c r="J114" s="62"/>
      <c r="K114" s="62"/>
    </row>
    <row r="115" spans="1:11">
      <c r="A115" s="59" t="s">
        <v>279</v>
      </c>
      <c r="B115" s="59">
        <f>A40+A58+A77+A95+A20</f>
        <v>503.43844200000001</v>
      </c>
      <c r="C115" s="59" t="s">
        <v>253</v>
      </c>
      <c r="D115" s="62"/>
      <c r="E115" s="62"/>
      <c r="F115" s="62"/>
      <c r="G115" s="62"/>
      <c r="H115" s="62"/>
      <c r="I115" s="62"/>
      <c r="J115" s="62"/>
      <c r="K115" s="62"/>
    </row>
    <row r="116" spans="1:11">
      <c r="A116" s="59" t="s">
        <v>280</v>
      </c>
      <c r="B116" s="59">
        <f>A42+A60+A79+A97+A22</f>
        <v>88.842078000000001</v>
      </c>
      <c r="C116" s="59" t="s">
        <v>253</v>
      </c>
      <c r="D116" s="62"/>
      <c r="E116" s="62"/>
      <c r="F116" s="62"/>
      <c r="G116" s="62"/>
      <c r="H116" s="62"/>
      <c r="I116" s="62"/>
      <c r="J116" s="62"/>
      <c r="K116" s="62"/>
    </row>
    <row r="117" spans="1:11">
      <c r="A117" s="59" t="s">
        <v>281</v>
      </c>
      <c r="B117" s="59">
        <f>A44+A62+A81+A99+A24</f>
        <v>89.419349999999994</v>
      </c>
      <c r="C117" s="59" t="s">
        <v>253</v>
      </c>
      <c r="D117" s="62"/>
      <c r="E117" s="62"/>
      <c r="F117" s="62"/>
      <c r="G117" s="62"/>
      <c r="H117" s="62"/>
      <c r="I117" s="62"/>
      <c r="J117" s="62"/>
      <c r="K117" s="62"/>
    </row>
    <row r="118" spans="1:11">
      <c r="A118" s="59" t="s">
        <v>270</v>
      </c>
      <c r="B118" s="59">
        <f>B87</f>
        <v>12</v>
      </c>
      <c r="C118" s="59" t="s">
        <v>282</v>
      </c>
      <c r="D118" s="62"/>
      <c r="E118" s="62"/>
      <c r="F118" s="62"/>
      <c r="G118" s="62"/>
      <c r="H118" s="62"/>
      <c r="I118" s="62"/>
      <c r="J118" s="62"/>
      <c r="K118" s="62"/>
    </row>
    <row r="119" spans="1:11">
      <c r="A119" s="59" t="s">
        <v>269</v>
      </c>
      <c r="B119" s="59">
        <f>B69</f>
        <v>170</v>
      </c>
      <c r="C119" s="59" t="s">
        <v>282</v>
      </c>
      <c r="D119" s="62"/>
      <c r="E119" s="62"/>
      <c r="F119" s="62"/>
      <c r="G119" s="62"/>
      <c r="H119" s="62"/>
      <c r="I119" s="62"/>
      <c r="J119" s="62"/>
      <c r="K119" s="62"/>
    </row>
    <row r="120" spans="1:11">
      <c r="A120" s="59" t="s">
        <v>268</v>
      </c>
      <c r="B120" s="59">
        <f>B50</f>
        <v>0</v>
      </c>
      <c r="C120" s="59" t="s">
        <v>282</v>
      </c>
      <c r="D120" s="62"/>
      <c r="E120" s="62"/>
      <c r="F120" s="62"/>
      <c r="G120" s="62"/>
      <c r="H120" s="62"/>
      <c r="I120" s="62"/>
      <c r="J120" s="62"/>
      <c r="K120" s="62"/>
    </row>
    <row r="121" spans="1:11">
      <c r="A121" s="59" t="s">
        <v>260</v>
      </c>
      <c r="B121" s="59">
        <f>B32</f>
        <v>0</v>
      </c>
      <c r="C121" s="59" t="s">
        <v>282</v>
      </c>
      <c r="D121" s="62"/>
      <c r="E121" s="62"/>
      <c r="F121" s="62"/>
      <c r="G121" s="62"/>
      <c r="H121" s="62"/>
      <c r="I121" s="62"/>
      <c r="J121" s="62"/>
      <c r="K121" s="62"/>
    </row>
    <row r="122" spans="1:11">
      <c r="A122" s="59" t="s">
        <v>283</v>
      </c>
      <c r="B122" s="59">
        <f>B12</f>
        <v>0</v>
      </c>
      <c r="C122" s="59" t="s">
        <v>282</v>
      </c>
      <c r="D122" s="62"/>
      <c r="E122" s="62"/>
      <c r="F122" s="62"/>
      <c r="G122" s="62"/>
      <c r="H122" s="62"/>
      <c r="I122" s="62"/>
      <c r="J122" s="62"/>
      <c r="K122" s="62"/>
    </row>
    <row r="123" spans="1:11">
      <c r="A123" s="59" t="s">
        <v>271</v>
      </c>
      <c r="B123" s="59">
        <f>A104</f>
        <v>2</v>
      </c>
      <c r="C123" s="59" t="s">
        <v>272</v>
      </c>
      <c r="D123" s="62"/>
      <c r="E123" s="62"/>
      <c r="F123" s="62"/>
      <c r="G123" s="62"/>
      <c r="H123" s="62"/>
      <c r="I123" s="62"/>
      <c r="J123" s="62"/>
      <c r="K123" s="62"/>
    </row>
    <row r="124" spans="1:11">
      <c r="A124" s="59" t="s">
        <v>273</v>
      </c>
      <c r="B124" s="59">
        <f>A106</f>
        <v>4</v>
      </c>
      <c r="C124" s="59" t="s">
        <v>272</v>
      </c>
      <c r="D124" s="62"/>
      <c r="E124" s="62"/>
      <c r="F124" s="62"/>
      <c r="G124" s="62"/>
      <c r="H124" s="62"/>
      <c r="I124" s="62"/>
      <c r="J124" s="62"/>
      <c r="K124" s="62"/>
    </row>
    <row r="125" spans="1:11">
      <c r="A125" s="59" t="s">
        <v>274</v>
      </c>
      <c r="B125" s="59">
        <f>A108</f>
        <v>0</v>
      </c>
      <c r="C125" s="59" t="s">
        <v>272</v>
      </c>
      <c r="D125" s="62"/>
      <c r="E125" s="62"/>
      <c r="F125" s="62"/>
      <c r="G125" s="62"/>
      <c r="H125" s="62"/>
      <c r="I125" s="62"/>
      <c r="J125" s="62"/>
      <c r="K125" s="62"/>
    </row>
    <row r="126" spans="1:11">
      <c r="A126" s="59" t="s">
        <v>284</v>
      </c>
      <c r="B126" s="59">
        <f>(B118*0.4)+(B119*0.6)+(B120*0.8)+(B121*1)+(B122*1.2)</f>
        <v>106.8</v>
      </c>
      <c r="C126" s="59" t="s">
        <v>27</v>
      </c>
      <c r="D126" s="62"/>
      <c r="E126" s="62"/>
      <c r="F126" s="62"/>
      <c r="G126" s="62"/>
      <c r="H126" s="62"/>
      <c r="I126" s="62"/>
      <c r="J126" s="62"/>
      <c r="K126" s="62"/>
    </row>
    <row r="127" spans="1:1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>
      <c r="A131" s="62"/>
      <c r="B131" s="73"/>
      <c r="C131" s="73"/>
      <c r="D131" s="73"/>
      <c r="E131" s="73"/>
      <c r="F131" s="73"/>
      <c r="G131" s="62"/>
      <c r="H131" s="62"/>
      <c r="I131" s="62"/>
      <c r="J131" s="62"/>
      <c r="K131" s="62"/>
    </row>
    <row r="132" spans="1:11">
      <c r="A132" s="62"/>
      <c r="B132" s="73"/>
      <c r="C132" s="73"/>
      <c r="D132" s="73"/>
      <c r="E132" s="73"/>
      <c r="F132" s="73"/>
      <c r="G132" s="62"/>
      <c r="H132" s="62"/>
      <c r="I132" s="62"/>
      <c r="J132" s="62"/>
      <c r="K132" s="62"/>
    </row>
    <row r="133" spans="1:11">
      <c r="A133" s="512" t="s">
        <v>233</v>
      </c>
      <c r="B133" s="512"/>
      <c r="C133" s="512"/>
      <c r="D133" s="512"/>
      <c r="E133" s="512"/>
      <c r="F133" s="512"/>
      <c r="G133" s="512"/>
      <c r="H133" s="62"/>
      <c r="I133" s="62"/>
      <c r="J133" s="62"/>
      <c r="K133" s="62"/>
    </row>
    <row r="134" spans="1:11">
      <c r="A134" s="512" t="s">
        <v>234</v>
      </c>
      <c r="B134" s="512"/>
      <c r="C134" s="512"/>
      <c r="D134" s="512"/>
      <c r="E134" s="512"/>
      <c r="F134" s="512"/>
      <c r="G134" s="512"/>
      <c r="H134" s="62"/>
      <c r="I134" s="62"/>
      <c r="J134" s="62"/>
      <c r="K134" s="62"/>
    </row>
    <row r="135" spans="1:11">
      <c r="A135" s="62"/>
      <c r="B135" s="73"/>
      <c r="C135" s="73"/>
      <c r="D135" s="73"/>
      <c r="E135" s="73"/>
      <c r="F135" s="73"/>
      <c r="G135" s="62"/>
      <c r="H135" s="62"/>
      <c r="I135" s="62"/>
      <c r="J135" s="62"/>
      <c r="K135" s="62"/>
    </row>
  </sheetData>
  <mergeCells count="11">
    <mergeCell ref="A134:G134"/>
    <mergeCell ref="A6:C6"/>
    <mergeCell ref="A7:J7"/>
    <mergeCell ref="A9:J9"/>
    <mergeCell ref="A111:C111"/>
    <mergeCell ref="A133:G133"/>
    <mergeCell ref="A1:I1"/>
    <mergeCell ref="A2:I2"/>
    <mergeCell ref="A3:C3"/>
    <mergeCell ref="A4:C4"/>
    <mergeCell ref="A5:B5"/>
  </mergeCells>
  <pageMargins left="0.511811024" right="0.511811024" top="0.78740157499999996" bottom="0.78740157499999996" header="0.31496062000000002" footer="0.31496062000000002"/>
  <pageSetup paperSize="9" scale="7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40" sqref="A39:A40"/>
    </sheetView>
  </sheetViews>
  <sheetFormatPr defaultColWidth="9.140625" defaultRowHeight="15"/>
  <cols>
    <col min="1" max="1" width="45.28515625" customWidth="1"/>
    <col min="4" max="4" width="13" customWidth="1"/>
  </cols>
  <sheetData>
    <row r="1" spans="1:5">
      <c r="A1" s="14"/>
      <c r="B1" s="14"/>
      <c r="C1" s="14"/>
      <c r="D1" s="14"/>
      <c r="E1" s="15"/>
    </row>
    <row r="2" spans="1:5" ht="18">
      <c r="A2" s="529" t="s">
        <v>285</v>
      </c>
      <c r="B2" s="529"/>
      <c r="C2" s="529"/>
      <c r="D2" s="529"/>
      <c r="E2" s="529"/>
    </row>
    <row r="3" spans="1:5">
      <c r="A3" s="530" t="s">
        <v>286</v>
      </c>
      <c r="B3" s="530"/>
      <c r="C3" s="530"/>
      <c r="D3" s="530"/>
      <c r="E3" s="530"/>
    </row>
    <row r="4" spans="1:5">
      <c r="A4" s="530" t="s">
        <v>287</v>
      </c>
      <c r="B4" s="530"/>
      <c r="C4" s="530"/>
      <c r="D4" s="530"/>
      <c r="E4" s="530"/>
    </row>
    <row r="5" spans="1:5">
      <c r="A5" s="14"/>
      <c r="B5" s="14"/>
      <c r="C5" s="14"/>
      <c r="D5" s="14"/>
      <c r="E5" s="15"/>
    </row>
    <row r="6" spans="1:5">
      <c r="A6" s="14"/>
      <c r="B6" s="14"/>
      <c r="C6" s="14"/>
      <c r="D6" s="14"/>
      <c r="E6" s="15"/>
    </row>
    <row r="7" spans="1:5" s="537" customFormat="1" ht="15" customHeight="1">
      <c r="A7" s="531" t="s">
        <v>288</v>
      </c>
      <c r="B7" s="531"/>
      <c r="C7" s="531"/>
      <c r="D7" s="531"/>
      <c r="E7" s="531"/>
    </row>
    <row r="8" spans="1:5">
      <c r="A8" s="532" t="s">
        <v>289</v>
      </c>
      <c r="B8" s="532"/>
      <c r="C8" s="532"/>
      <c r="D8" s="532"/>
      <c r="E8" s="15"/>
    </row>
    <row r="9" spans="1:5">
      <c r="A9" s="17" t="s">
        <v>290</v>
      </c>
      <c r="B9" s="16"/>
      <c r="C9" s="16"/>
      <c r="D9" s="16"/>
      <c r="E9" s="15"/>
    </row>
    <row r="10" spans="1:5">
      <c r="A10" s="17" t="s">
        <v>291</v>
      </c>
      <c r="B10" s="18"/>
      <c r="C10" s="19"/>
      <c r="D10" s="18"/>
      <c r="E10" s="15"/>
    </row>
    <row r="11" spans="1:5">
      <c r="A11" s="17" t="s">
        <v>292</v>
      </c>
      <c r="B11" s="18"/>
      <c r="C11" s="20"/>
      <c r="D11" s="21"/>
      <c r="E11" s="15"/>
    </row>
    <row r="12" spans="1:5">
      <c r="A12" s="536" t="s">
        <v>293</v>
      </c>
      <c r="B12" s="536"/>
      <c r="C12" s="536"/>
      <c r="D12" s="536"/>
      <c r="E12" s="536"/>
    </row>
    <row r="13" spans="1:5">
      <c r="A13" s="536"/>
      <c r="B13" s="536"/>
      <c r="C13" s="536"/>
      <c r="D13" s="536"/>
      <c r="E13" s="536"/>
    </row>
    <row r="14" spans="1:5">
      <c r="A14" s="22" t="s">
        <v>294</v>
      </c>
      <c r="B14" s="23"/>
      <c r="C14" s="24">
        <v>3000.75</v>
      </c>
      <c r="D14" s="23" t="s">
        <v>27</v>
      </c>
      <c r="E14" s="15"/>
    </row>
    <row r="15" spans="1:5">
      <c r="A15" s="25" t="s">
        <v>295</v>
      </c>
      <c r="B15" s="26"/>
      <c r="C15" s="26" t="s">
        <v>296</v>
      </c>
      <c r="D15" s="26" t="s">
        <v>297</v>
      </c>
      <c r="E15" s="27" t="s">
        <v>298</v>
      </c>
    </row>
    <row r="16" spans="1:5">
      <c r="A16" s="28" t="s">
        <v>299</v>
      </c>
      <c r="B16" s="23" t="s">
        <v>300</v>
      </c>
      <c r="C16" s="29">
        <v>0.09</v>
      </c>
      <c r="D16" s="30" t="s">
        <v>301</v>
      </c>
      <c r="E16" s="31">
        <f>C14*C16</f>
        <v>270.0675</v>
      </c>
    </row>
    <row r="17" spans="1:5">
      <c r="A17" s="32"/>
      <c r="B17" s="33"/>
      <c r="C17" s="34"/>
      <c r="D17" s="34"/>
      <c r="E17" s="35"/>
    </row>
    <row r="18" spans="1:5">
      <c r="A18" s="36"/>
      <c r="B18" s="23"/>
      <c r="C18" s="30"/>
      <c r="D18" s="30"/>
      <c r="E18" s="15"/>
    </row>
    <row r="19" spans="1:5">
      <c r="A19" s="22" t="s">
        <v>302</v>
      </c>
      <c r="B19" s="23"/>
      <c r="C19" s="24"/>
      <c r="D19" s="23"/>
      <c r="E19" s="15"/>
    </row>
    <row r="20" spans="1:5">
      <c r="A20" s="25" t="s">
        <v>295</v>
      </c>
      <c r="B20" s="37"/>
      <c r="C20" s="26" t="s">
        <v>296</v>
      </c>
      <c r="D20" s="26" t="s">
        <v>297</v>
      </c>
      <c r="E20" s="27" t="s">
        <v>298</v>
      </c>
    </row>
    <row r="21" spans="1:5">
      <c r="A21" s="28" t="s">
        <v>303</v>
      </c>
      <c r="B21" s="23" t="s">
        <v>304</v>
      </c>
      <c r="C21" s="29">
        <v>8.0000000000000004E-4</v>
      </c>
      <c r="D21" s="30" t="s">
        <v>301</v>
      </c>
      <c r="E21" s="31">
        <f>C14*C21</f>
        <v>2.4005999999999998</v>
      </c>
    </row>
    <row r="22" spans="1:5">
      <c r="A22" s="28"/>
      <c r="B22" s="23"/>
      <c r="C22" s="29"/>
      <c r="D22" s="30"/>
      <c r="E22" s="31"/>
    </row>
    <row r="23" spans="1:5">
      <c r="A23" s="38"/>
      <c r="B23" s="34"/>
      <c r="C23" s="34"/>
      <c r="D23" s="34" t="s">
        <v>305</v>
      </c>
      <c r="E23" s="35"/>
    </row>
    <row r="24" spans="1:5">
      <c r="A24" s="36"/>
      <c r="B24" s="23"/>
      <c r="C24" s="30"/>
      <c r="D24" s="30"/>
      <c r="E24" s="15"/>
    </row>
    <row r="25" spans="1:5">
      <c r="A25" s="23"/>
      <c r="B25" s="533" t="s">
        <v>306</v>
      </c>
      <c r="C25" s="534"/>
      <c r="D25" s="535"/>
      <c r="E25" s="15"/>
    </row>
    <row r="26" spans="1:5">
      <c r="A26" s="23"/>
      <c r="B26" s="28"/>
      <c r="C26" s="30"/>
      <c r="D26" s="39"/>
      <c r="E26" s="15"/>
    </row>
    <row r="27" spans="1:5">
      <c r="A27" s="23"/>
      <c r="B27" s="40" t="s">
        <v>299</v>
      </c>
      <c r="C27" s="41">
        <f>E16</f>
        <v>270.0675</v>
      </c>
      <c r="D27" s="42" t="s">
        <v>301</v>
      </c>
      <c r="E27" s="15"/>
    </row>
    <row r="28" spans="1:5">
      <c r="A28" s="23"/>
      <c r="B28" s="38" t="s">
        <v>307</v>
      </c>
      <c r="C28" s="43">
        <f>E21</f>
        <v>2.4005999999999998</v>
      </c>
      <c r="D28" s="44" t="s">
        <v>301</v>
      </c>
      <c r="E28" s="15"/>
    </row>
    <row r="29" spans="1:5">
      <c r="A29" s="23"/>
      <c r="B29" s="23"/>
      <c r="C29" s="41"/>
      <c r="D29" s="45"/>
      <c r="E29" s="15"/>
    </row>
    <row r="30" spans="1:5">
      <c r="A30" s="23"/>
      <c r="B30" s="30"/>
      <c r="C30" s="30"/>
      <c r="D30" s="30"/>
      <c r="E30" s="15"/>
    </row>
    <row r="31" spans="1:5">
      <c r="A31" s="23"/>
      <c r="B31" s="30"/>
      <c r="C31" s="30"/>
      <c r="D31" s="30"/>
      <c r="E31" s="15"/>
    </row>
    <row r="32" spans="1:5">
      <c r="A32" s="23"/>
      <c r="B32" s="30"/>
      <c r="C32" s="30"/>
      <c r="D32" s="30"/>
      <c r="E32" s="15"/>
    </row>
    <row r="33" spans="1:7">
      <c r="A33" s="23"/>
      <c r="B33" s="30"/>
      <c r="C33" s="30"/>
      <c r="D33" s="30"/>
      <c r="E33" s="15"/>
    </row>
    <row r="34" spans="1:7">
      <c r="A34" s="23"/>
      <c r="B34" s="30"/>
      <c r="C34" s="30"/>
      <c r="D34" s="30"/>
      <c r="E34" s="15"/>
    </row>
    <row r="35" spans="1:7">
      <c r="A35" s="512" t="s">
        <v>233</v>
      </c>
      <c r="B35" s="512"/>
      <c r="C35" s="512"/>
      <c r="D35" s="512"/>
      <c r="E35" s="512"/>
      <c r="F35" s="97"/>
      <c r="G35" s="97"/>
    </row>
    <row r="36" spans="1:7">
      <c r="A36" s="512" t="s">
        <v>234</v>
      </c>
      <c r="B36" s="512"/>
      <c r="C36" s="512"/>
      <c r="D36" s="512"/>
      <c r="E36" s="512"/>
      <c r="F36" s="97"/>
      <c r="G36" s="97"/>
    </row>
    <row r="37" spans="1:7">
      <c r="A37" s="46"/>
      <c r="B37" s="15"/>
      <c r="C37" s="47"/>
      <c r="D37" s="47"/>
      <c r="E37" s="47"/>
    </row>
    <row r="38" spans="1:7">
      <c r="A38" s="23"/>
      <c r="B38" s="30"/>
      <c r="C38" s="30"/>
      <c r="D38" s="30"/>
      <c r="E38" s="15"/>
    </row>
  </sheetData>
  <mergeCells count="9">
    <mergeCell ref="B25:D25"/>
    <mergeCell ref="A12:E13"/>
    <mergeCell ref="A35:E35"/>
    <mergeCell ref="A36:E36"/>
    <mergeCell ref="A2:E2"/>
    <mergeCell ref="A3:E3"/>
    <mergeCell ref="A4:E4"/>
    <mergeCell ref="A8:D8"/>
    <mergeCell ref="A7:E7"/>
  </mergeCells>
  <pageMargins left="0.75" right="0.75" top="1" bottom="1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view="pageBreakPreview" zoomScaleNormal="100" workbookViewId="0">
      <selection activeCell="H12" sqref="H12"/>
    </sheetView>
  </sheetViews>
  <sheetFormatPr defaultColWidth="9.140625" defaultRowHeight="15"/>
  <cols>
    <col min="1" max="1" width="5" customWidth="1"/>
    <col min="2" max="2" width="6.5703125" customWidth="1"/>
    <col min="3" max="3" width="48" customWidth="1"/>
    <col min="11" max="11" width="9.28515625"/>
  </cols>
  <sheetData>
    <row r="1" spans="1:14" s="1" customFormat="1" ht="63.75" customHeight="1">
      <c r="A1" s="2" t="s">
        <v>187</v>
      </c>
      <c r="B1" s="3" t="s">
        <v>188</v>
      </c>
      <c r="C1" s="4" t="s">
        <v>189</v>
      </c>
      <c r="D1" s="5"/>
      <c r="E1" s="6" t="s">
        <v>80</v>
      </c>
      <c r="F1" s="7">
        <v>13</v>
      </c>
      <c r="G1" s="8">
        <f>K1</f>
        <v>3179.2</v>
      </c>
      <c r="H1" s="9">
        <f>L1</f>
        <v>3974</v>
      </c>
      <c r="I1" s="10">
        <f>TRUNC((F1*H1),2)</f>
        <v>51662</v>
      </c>
      <c r="J1"/>
      <c r="K1" s="11">
        <v>3179.2</v>
      </c>
      <c r="L1" s="12">
        <f>K1*1.25</f>
        <v>3974</v>
      </c>
      <c r="M1" s="13"/>
      <c r="N1" s="13"/>
    </row>
  </sheetData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xxxxxxx</vt:lpstr>
      <vt:lpstr>PLAN ORÇAMENTÁRIA NÃO DESONERAD</vt:lpstr>
      <vt:lpstr>RESUMO GERAL N DESO</vt:lpstr>
      <vt:lpstr>CRONOGRAMA FISICO N DESO</vt:lpstr>
      <vt:lpstr>M CALC DRENAGEM</vt:lpstr>
      <vt:lpstr>Planilha7</vt:lpstr>
      <vt:lpstr>Planilha8</vt:lpstr>
      <vt:lpstr>'CRONOGRAMA FISICO N DESO'!Area_de_impressao</vt:lpstr>
      <vt:lpstr>'PLAN ORÇAMENTÁRIA NÃO DESONERAD'!Area_de_impressao</vt:lpstr>
      <vt:lpstr>Planilha8!Area_de_impressao</vt:lpstr>
      <vt:lpstr>'RESUMO GERAL N DESO'!Area_de_impressao</vt:lpstr>
      <vt:lpstr>xxxxxxx!Area_de_impressao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Gerob</cp:lastModifiedBy>
  <cp:lastPrinted>2022-05-09T11:45:00Z</cp:lastPrinted>
  <dcterms:created xsi:type="dcterms:W3CDTF">2012-01-20T13:15:00Z</dcterms:created>
  <dcterms:modified xsi:type="dcterms:W3CDTF">2022-05-09T11:48:13Z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1046-11.2.0.11074</vt:lpwstr>
  </property>
  <property fmtid="{D5CDD505-2E9C-101B-9397-08002B2CF9AE}" pid="3" name="ICV">
    <vt:lpwstr>1DB6D0F3E43843B791CEBC65A1D67F32</vt:lpwstr>
  </property>
</Properties>
</file>