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530" windowHeight="9675"/>
  </bookViews>
  <sheets>
    <sheet name="Planilha1" sheetId="1" r:id="rId1"/>
    <sheet name="COTAÇÃO" sheetId="2" r:id="rId2"/>
  </sheets>
  <externalReferences>
    <externalReference r:id="rId3"/>
  </externalReferences>
  <definedNames>
    <definedName name="ACOMPANHAMENTO" hidden="1">IF(VALUE([1]MENU!$O$4)=2,"BM","PLE")</definedName>
    <definedName name="_xlnm.Print_Area" localSheetId="1">COTAÇÃO!$A$1:$I$16</definedName>
    <definedName name="_xlnm.Print_Area" localSheetId="0">Planilha1!$O$1:$Y$242</definedName>
    <definedName name="BDI.Opcao" hidden="1">[1]DADOS!$F$18</definedName>
    <definedName name="CRONO.NivelExibicao" hidden="1">[1]CRONO!$G$10</definedName>
    <definedName name="DESONERACAO" hidden="1">IF(OR(Import.Desoneracao="DESONERADO",Import.Desoneracao="SIM"),"SIM","NÃO")</definedName>
    <definedName name="Excel_BuiltIn_Database" hidden="1">TEXT(Import.DataBase,"mm-aaaa")</definedName>
    <definedName name="Import.Apelido" hidden="1">[1]DADOS!$F$16</definedName>
    <definedName name="Import.CR" hidden="1">[1]DADOS!$F$7</definedName>
    <definedName name="Import.CTEF" hidden="1">[1]DADOS!$F$36</definedName>
    <definedName name="Import.DataBase" hidden="1">OFFSET([1]DADOS!$G$19,0,-1)</definedName>
    <definedName name="Import.DescLote" hidden="1">[1]DADOS!$F$17</definedName>
    <definedName name="Import.Desoneracao" hidden="1">OFFSET([1]DADOS!$G$18,0,-1)</definedName>
    <definedName name="Import.empresa" hidden="1">[1]DADOS!$F$37</definedName>
    <definedName name="Import.Município" hidden="1">[1]DADOS!$F$6</definedName>
    <definedName name="Import.Proponente" hidden="1">[1]DADOS!$F$5</definedName>
    <definedName name="import.recurso" hidden="1">[1]DADOS!$F$4</definedName>
    <definedName name="Import.RegimeExecução" hidden="1">OFFSET([1]DADOS!$G$39,0,-1)</definedName>
    <definedName name="Import.RespOrçamento" hidden="1">[1]DADOS!$F$22:$F$24</definedName>
    <definedName name="Import.SICONV" hidden="1">[1]DADOS!$F$8</definedName>
    <definedName name="ORÇAMENTO.BancoRef" hidden="1">Planilha1!$F$8</definedName>
    <definedName name="ORÇAMENTO.CodBarra" hidden="1">IF(ORÇAMENTO.Fonte="Sinapi",SUBSTITUTE(SUBSTITUTE(ORÇAMENTO.Codigo,"/00","/"),"/0","/"),ORÇAMENTO.Codigo)</definedName>
    <definedName name="ORÇAMENTO.Codigo" hidden="1">Planilha1!$Q1</definedName>
    <definedName name="ORÇAMENTO.CustoUnitario" hidden="1">ROUND(Planilha1!$U1,15-13*Planilha1!$AF$8)</definedName>
    <definedName name="ORÇAMENTO.Descricao" hidden="1">Planilha1!$R1</definedName>
    <definedName name="ORÇAMENTO.Fonte" hidden="1">Planilha1!$P1</definedName>
    <definedName name="ORÇAMENTO.Nivel" hidden="1">Planilha1!$M1</definedName>
    <definedName name="ORÇAMENTO.OpcaoBDI" hidden="1">Planilha1!$V1</definedName>
    <definedName name="ORÇAMENTO.PrecoUnitarioLicitado" hidden="1">Planilha1!$AL1</definedName>
    <definedName name="ORÇAMENTO.Unidade" hidden="1">Planilha1!$S1</definedName>
    <definedName name="REFERENCIA.Descricao" hidden="1">IF(ISNUMBER(Planilha1!$AF1),OFFSET(INDIRECT(ORÇAMENTO.BancoRef),Planilha1!$AF1-1,3,1),Planilha1!$AF1)</definedName>
    <definedName name="REFERENCIA.Desonerado" hidden="1">IF(ISNUMBER(Planilha1!$AF1),VALUE(OFFSET(INDIRECT(ORÇAMENTO.BancoRef),Planilha1!$AF1-1,5,1)),0)</definedName>
    <definedName name="REFERENCIA.NaoDesonerado" hidden="1">IF(ISNUMBER(Planilha1!$AF1),VALUE(OFFSET(INDIRECT(ORÇAMENTO.BancoRef),Planilha1!$AF1-1,6,1)),0)</definedName>
    <definedName name="REFERENCIA.Unidade" hidden="1">IF(ISNUMBER(Planilha1!$AF1),OFFSET(INDIRECT(ORÇAMENTO.BancoRef),Planilha1!$AF1-1,4,1),"-")</definedName>
    <definedName name="SomaAgrup" hidden="1">SUMIF(OFFSET(Planilha1!$C1,1,0,Planilha1!$D1),"S",OFFSET(Planilha1!A1,1,0,Planilha1!$D1))</definedName>
    <definedName name="TIPOORCAMENTO" hidden="1">IF(VALUE([1]MENU!$O$3)=2,"Licitado","Proposto")</definedName>
    <definedName name="VTOTAL1" hidden="1">ROUND(Planilha1!$T1*Planilha1!$W1,15-13*Planilha1!$AF$11)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9" i="1" l="1"/>
  <c r="A19" i="1"/>
  <c r="A18" i="1"/>
  <c r="AG17" i="1"/>
  <c r="T17" i="1"/>
  <c r="A17" i="1"/>
  <c r="U214" i="1" l="1"/>
  <c r="T214" i="1"/>
  <c r="A214" i="1"/>
  <c r="U213" i="1"/>
  <c r="T213" i="1"/>
  <c r="A213" i="1"/>
  <c r="U212" i="1"/>
  <c r="T212" i="1"/>
  <c r="A212" i="1"/>
  <c r="U211" i="1"/>
  <c r="T211" i="1"/>
  <c r="A211" i="1"/>
  <c r="U218" i="1"/>
  <c r="T218" i="1"/>
  <c r="A218" i="1"/>
  <c r="U217" i="1"/>
  <c r="T217" i="1"/>
  <c r="A217" i="1"/>
  <c r="U146" i="1"/>
  <c r="T146" i="1"/>
  <c r="A146" i="1"/>
  <c r="U68" i="1"/>
  <c r="T68" i="1"/>
  <c r="A68" i="1"/>
  <c r="T52" i="1"/>
  <c r="T53" i="1"/>
  <c r="U47" i="1"/>
  <c r="T47" i="1"/>
  <c r="A47" i="1"/>
  <c r="A48" i="1"/>
  <c r="U43" i="1"/>
  <c r="T43" i="1"/>
  <c r="A43" i="1"/>
  <c r="T222" i="1"/>
  <c r="T221" i="1"/>
  <c r="T216" i="1"/>
  <c r="T215" i="1"/>
  <c r="T208" i="1"/>
  <c r="T207" i="1"/>
  <c r="T206" i="1"/>
  <c r="T205" i="1"/>
  <c r="T204" i="1"/>
  <c r="T203" i="1"/>
  <c r="T202" i="1"/>
  <c r="T201" i="1"/>
  <c r="T199" i="1"/>
  <c r="T198" i="1"/>
  <c r="T195" i="1"/>
  <c r="T194" i="1"/>
  <c r="T191" i="1"/>
  <c r="T190" i="1"/>
  <c r="T186" i="1"/>
  <c r="T185" i="1"/>
  <c r="T181" i="1"/>
  <c r="T180" i="1"/>
  <c r="T176" i="1"/>
  <c r="T175" i="1"/>
  <c r="T171" i="1"/>
  <c r="T170" i="1"/>
  <c r="T168" i="1"/>
  <c r="T164" i="1"/>
  <c r="T163" i="1"/>
  <c r="T162" i="1"/>
  <c r="T161" i="1"/>
  <c r="T160" i="1"/>
  <c r="T156" i="1"/>
  <c r="T155" i="1"/>
  <c r="T154" i="1"/>
  <c r="T153" i="1"/>
  <c r="T152" i="1"/>
  <c r="T148" i="1"/>
  <c r="T145" i="1"/>
  <c r="T144" i="1"/>
  <c r="T143" i="1"/>
  <c r="T141" i="1"/>
  <c r="T140" i="1"/>
  <c r="T139" i="1"/>
  <c r="T138" i="1"/>
  <c r="T134" i="1"/>
  <c r="T133" i="1"/>
  <c r="T132" i="1"/>
  <c r="T131" i="1"/>
  <c r="T130" i="1"/>
  <c r="T129" i="1"/>
  <c r="T128" i="1"/>
  <c r="T127" i="1"/>
  <c r="T126" i="1"/>
  <c r="T124" i="1"/>
  <c r="T123" i="1"/>
  <c r="T122" i="1"/>
  <c r="T121" i="1"/>
  <c r="T120" i="1"/>
  <c r="T119" i="1"/>
  <c r="T116" i="1"/>
  <c r="T115" i="1"/>
  <c r="T114" i="1"/>
  <c r="T111" i="1"/>
  <c r="T110" i="1"/>
  <c r="T109" i="1"/>
  <c r="T108" i="1"/>
  <c r="T107" i="1"/>
  <c r="T106" i="1"/>
  <c r="T105" i="1"/>
  <c r="T104" i="1"/>
  <c r="T103" i="1"/>
  <c r="T102" i="1"/>
  <c r="T100" i="1"/>
  <c r="T99" i="1"/>
  <c r="T97" i="1"/>
  <c r="T96" i="1"/>
  <c r="T95" i="1"/>
  <c r="T92" i="1"/>
  <c r="T91" i="1"/>
  <c r="T90" i="1"/>
  <c r="T89" i="1"/>
  <c r="T88" i="1"/>
  <c r="T87" i="1"/>
  <c r="T85" i="1"/>
  <c r="T84" i="1"/>
  <c r="T83" i="1"/>
  <c r="T81" i="1"/>
  <c r="T80" i="1"/>
  <c r="T79" i="1"/>
  <c r="T77" i="1"/>
  <c r="T76" i="1"/>
  <c r="T73" i="1"/>
  <c r="T72" i="1"/>
  <c r="T69" i="1"/>
  <c r="T65" i="1"/>
  <c r="T64" i="1"/>
  <c r="T61" i="1"/>
  <c r="T60" i="1"/>
  <c r="T59" i="1"/>
  <c r="T57" i="1"/>
  <c r="T56" i="1"/>
  <c r="T49" i="1"/>
  <c r="T46" i="1"/>
  <c r="T42" i="1"/>
  <c r="T41" i="1"/>
  <c r="T40" i="1"/>
  <c r="T39" i="1"/>
  <c r="T36" i="1"/>
  <c r="T35" i="1"/>
  <c r="T32" i="1"/>
  <c r="T31" i="1"/>
  <c r="T22" i="1"/>
  <c r="T23" i="1"/>
  <c r="T24" i="1"/>
  <c r="T25" i="1"/>
  <c r="T26" i="1"/>
  <c r="T27" i="1"/>
  <c r="T21" i="1"/>
  <c r="O236" i="1"/>
  <c r="O233" i="1"/>
  <c r="A222" i="1"/>
  <c r="A221" i="1"/>
  <c r="A220" i="1"/>
  <c r="A219" i="1"/>
  <c r="A216" i="1"/>
  <c r="A215"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7" i="1"/>
  <c r="A66" i="1"/>
  <c r="A65" i="1"/>
  <c r="A64" i="1"/>
  <c r="A63" i="1"/>
  <c r="A62" i="1"/>
  <c r="A61" i="1"/>
  <c r="A60" i="1"/>
  <c r="A59" i="1"/>
  <c r="A58" i="1"/>
  <c r="A57" i="1"/>
  <c r="A56" i="1"/>
  <c r="A55" i="1"/>
  <c r="A54" i="1"/>
  <c r="A53" i="1"/>
  <c r="A52" i="1"/>
  <c r="A51" i="1"/>
  <c r="A50" i="1"/>
  <c r="A49" i="1"/>
  <c r="A46" i="1"/>
  <c r="A45" i="1"/>
  <c r="A44" i="1"/>
  <c r="A42" i="1"/>
  <c r="A41" i="1"/>
  <c r="A40" i="1"/>
  <c r="A39" i="1"/>
  <c r="A38" i="1"/>
  <c r="A37" i="1"/>
  <c r="A36" i="1"/>
  <c r="A35" i="1"/>
  <c r="A34" i="1"/>
  <c r="A33" i="1"/>
  <c r="A32" i="1"/>
  <c r="A31" i="1"/>
  <c r="A30" i="1"/>
  <c r="A29" i="1"/>
  <c r="A28" i="1"/>
  <c r="A27" i="1"/>
  <c r="A26" i="1"/>
  <c r="A25" i="1"/>
  <c r="A24" i="1"/>
  <c r="A23" i="1"/>
  <c r="A22" i="1"/>
  <c r="A21" i="1"/>
  <c r="A20" i="1"/>
  <c r="C16" i="1"/>
  <c r="C17" i="1" s="1"/>
  <c r="C18" i="1" s="1"/>
  <c r="C19" i="1" s="1"/>
  <c r="A16" i="1"/>
  <c r="N15" i="1"/>
  <c r="M15" i="1"/>
  <c r="A14" i="1"/>
  <c r="C14" i="1" s="1"/>
  <c r="AH13" i="1"/>
  <c r="V13" i="1"/>
  <c r="U13" i="1"/>
  <c r="F9" i="1"/>
  <c r="S8" i="1"/>
  <c r="R8" i="1"/>
  <c r="F8" i="1"/>
  <c r="X7" i="1"/>
  <c r="W7" i="1"/>
  <c r="V7" i="1"/>
  <c r="S7" i="1"/>
  <c r="R7" i="1"/>
  <c r="S5" i="1"/>
  <c r="R5" i="1"/>
  <c r="Q5" i="1"/>
  <c r="O5" i="1"/>
  <c r="R2" i="1"/>
  <c r="AF17" i="1"/>
  <c r="O8" i="1"/>
  <c r="AE19" i="1" l="1"/>
  <c r="K19" i="1"/>
  <c r="AD19" i="1"/>
  <c r="J19" i="1"/>
  <c r="N19" i="1"/>
  <c r="D19" i="1"/>
  <c r="AE18" i="1"/>
  <c r="K18" i="1"/>
  <c r="N18" i="1"/>
  <c r="AD18" i="1"/>
  <c r="J18" i="1"/>
  <c r="D18" i="1"/>
  <c r="S17" i="1"/>
  <c r="G17" i="1"/>
  <c r="G18" i="1" s="1"/>
  <c r="G19" i="1" s="1"/>
  <c r="AE17" i="1"/>
  <c r="B17" i="1"/>
  <c r="B18" i="1" s="1"/>
  <c r="B19" i="1" s="1"/>
  <c r="C20" i="1" s="1"/>
  <c r="W20" i="1" s="1"/>
  <c r="N17" i="1"/>
  <c r="I17" i="1"/>
  <c r="W17" i="1"/>
  <c r="H17" i="1"/>
  <c r="H18" i="1" s="1"/>
  <c r="H19" i="1" s="1"/>
  <c r="G16" i="1"/>
  <c r="H16" i="1"/>
  <c r="AE16" i="1"/>
  <c r="N14" i="1"/>
  <c r="E14" i="1"/>
  <c r="D14" i="1"/>
  <c r="K14" i="1"/>
  <c r="G14" i="1"/>
  <c r="J14" i="1"/>
  <c r="B14" i="1"/>
  <c r="AE14" i="1"/>
  <c r="AD14" i="1"/>
  <c r="H14" i="1"/>
  <c r="F14" i="1"/>
  <c r="I16" i="1"/>
  <c r="W16" i="1"/>
  <c r="B16" i="1"/>
  <c r="N16" i="1"/>
  <c r="F16" i="1"/>
  <c r="AF18" i="1"/>
  <c r="AF20" i="1"/>
  <c r="AF14" i="1"/>
  <c r="AF16" i="1"/>
  <c r="AF19" i="1"/>
  <c r="C21" i="1" l="1"/>
  <c r="N21" i="1" s="1"/>
  <c r="G20" i="1"/>
  <c r="AE20" i="1"/>
  <c r="F17" i="1"/>
  <c r="F18" i="1" s="1"/>
  <c r="F19" i="1" s="1"/>
  <c r="F20" i="1" s="1"/>
  <c r="H20" i="1"/>
  <c r="N20" i="1"/>
  <c r="B20" i="1"/>
  <c r="S20" i="1"/>
  <c r="AG20" i="1"/>
  <c r="AG16" i="1"/>
  <c r="S16" i="1"/>
  <c r="AG14" i="1"/>
  <c r="S14" i="1"/>
  <c r="R14" i="1"/>
  <c r="G21" i="1" l="1"/>
  <c r="J21" i="1"/>
  <c r="F21" i="1"/>
  <c r="AD21" i="1"/>
  <c r="D21" i="1"/>
  <c r="C22" i="1"/>
  <c r="J22" i="1" s="1"/>
  <c r="AE21" i="1"/>
  <c r="B21" i="1"/>
  <c r="K21" i="1"/>
  <c r="H21" i="1"/>
  <c r="AE22" i="1" l="1"/>
  <c r="N22" i="1"/>
  <c r="F22" i="1"/>
  <c r="H22" i="1"/>
  <c r="AD22" i="1"/>
  <c r="K22" i="1"/>
  <c r="C23" i="1"/>
  <c r="C24" i="1" s="1"/>
  <c r="B22" i="1"/>
  <c r="D22" i="1"/>
  <c r="G22" i="1"/>
  <c r="U21" i="1"/>
  <c r="G23" i="1" l="1"/>
  <c r="G24" i="1" s="1"/>
  <c r="AE23" i="1"/>
  <c r="D23" i="1"/>
  <c r="H23" i="1"/>
  <c r="H24" i="1" s="1"/>
  <c r="AD23" i="1"/>
  <c r="N23" i="1"/>
  <c r="J23" i="1"/>
  <c r="K23" i="1"/>
  <c r="F23" i="1"/>
  <c r="F24" i="1" s="1"/>
  <c r="B23" i="1"/>
  <c r="B24" i="1" s="1"/>
  <c r="K24" i="1"/>
  <c r="C25" i="1"/>
  <c r="AE24" i="1"/>
  <c r="J24" i="1"/>
  <c r="AD24" i="1"/>
  <c r="D24" i="1"/>
  <c r="N24" i="1"/>
  <c r="U23" i="1" l="1"/>
  <c r="N25" i="1"/>
  <c r="D25" i="1"/>
  <c r="C26" i="1"/>
  <c r="K25" i="1"/>
  <c r="AE25" i="1"/>
  <c r="J25" i="1"/>
  <c r="B25" i="1"/>
  <c r="F25" i="1"/>
  <c r="AD25" i="1"/>
  <c r="H25" i="1"/>
  <c r="G25" i="1"/>
  <c r="U22" i="1" l="1"/>
  <c r="U24" i="1"/>
  <c r="N26" i="1"/>
  <c r="D26" i="1"/>
  <c r="C27" i="1"/>
  <c r="K26" i="1"/>
  <c r="AE26" i="1"/>
  <c r="J26" i="1"/>
  <c r="B26" i="1"/>
  <c r="AD26" i="1"/>
  <c r="F26" i="1"/>
  <c r="H26" i="1"/>
  <c r="G26" i="1"/>
  <c r="U25" i="1" l="1"/>
  <c r="N27" i="1"/>
  <c r="D27" i="1"/>
  <c r="K27" i="1"/>
  <c r="AE27" i="1"/>
  <c r="J27" i="1"/>
  <c r="B27" i="1"/>
  <c r="C28" i="1" s="1"/>
  <c r="F27" i="1"/>
  <c r="AD27" i="1"/>
  <c r="H27" i="1"/>
  <c r="G27" i="1"/>
  <c r="AF28" i="1"/>
  <c r="AG28" i="1" l="1"/>
  <c r="U28" i="1" s="1"/>
  <c r="S28" i="1"/>
  <c r="U26" i="1"/>
  <c r="F28" i="1"/>
  <c r="N28" i="1"/>
  <c r="C29" i="1"/>
  <c r="G28" i="1"/>
  <c r="AE28" i="1"/>
  <c r="H28" i="1"/>
  <c r="W28" i="1"/>
  <c r="B28" i="1"/>
  <c r="AF29" i="1"/>
  <c r="S29" i="1" l="1"/>
  <c r="AG29" i="1"/>
  <c r="U29" i="1" s="1"/>
  <c r="U27" i="1"/>
  <c r="H29" i="1"/>
  <c r="G29" i="1"/>
  <c r="F29" i="1"/>
  <c r="N29" i="1"/>
  <c r="B29" i="1"/>
  <c r="C30" i="1" s="1"/>
  <c r="N30" i="1" s="1"/>
  <c r="AE29" i="1"/>
  <c r="AF30" i="1"/>
  <c r="S30" i="1" l="1"/>
  <c r="AG30" i="1"/>
  <c r="U30" i="1" s="1"/>
  <c r="W30" i="1"/>
  <c r="B30" i="1"/>
  <c r="C31" i="1"/>
  <c r="AE30" i="1"/>
  <c r="H30" i="1"/>
  <c r="G30" i="1"/>
  <c r="F30" i="1"/>
  <c r="D31" i="1" l="1"/>
  <c r="K31" i="1"/>
  <c r="C32" i="1"/>
  <c r="AE31" i="1"/>
  <c r="J31" i="1"/>
  <c r="B31" i="1"/>
  <c r="AD31" i="1"/>
  <c r="G31" i="1"/>
  <c r="N31" i="1"/>
  <c r="H31" i="1"/>
  <c r="F31" i="1"/>
  <c r="N32" i="1" l="1"/>
  <c r="D32" i="1"/>
  <c r="K32" i="1"/>
  <c r="AE32" i="1"/>
  <c r="J32" i="1"/>
  <c r="B32" i="1"/>
  <c r="C33" i="1" s="1"/>
  <c r="F32" i="1"/>
  <c r="H32" i="1"/>
  <c r="AD32" i="1"/>
  <c r="G32" i="1"/>
  <c r="AF33" i="1"/>
  <c r="S33" i="1" l="1"/>
  <c r="AG33" i="1"/>
  <c r="U31" i="1"/>
  <c r="F33" i="1"/>
  <c r="N33" i="1"/>
  <c r="G33" i="1"/>
  <c r="J30" i="1" s="1"/>
  <c r="B33" i="1"/>
  <c r="C34" i="1"/>
  <c r="W33" i="1"/>
  <c r="AE33" i="1"/>
  <c r="H33" i="1"/>
  <c r="AF34" i="1"/>
  <c r="S34" i="1" l="1"/>
  <c r="AG34" i="1"/>
  <c r="U32" i="1"/>
  <c r="C35" i="1"/>
  <c r="AE34" i="1"/>
  <c r="H34" i="1"/>
  <c r="G34" i="1"/>
  <c r="F34" i="1"/>
  <c r="B34" i="1"/>
  <c r="N34" i="1"/>
  <c r="D35" i="1" l="1"/>
  <c r="K35" i="1"/>
  <c r="C36" i="1"/>
  <c r="AE35" i="1"/>
  <c r="J35" i="1"/>
  <c r="B35" i="1"/>
  <c r="AD35" i="1"/>
  <c r="N35" i="1"/>
  <c r="H35" i="1"/>
  <c r="G35" i="1"/>
  <c r="F35" i="1"/>
  <c r="N36" i="1" l="1"/>
  <c r="D36" i="1"/>
  <c r="K36" i="1"/>
  <c r="AE36" i="1"/>
  <c r="J36" i="1"/>
  <c r="B36" i="1"/>
  <c r="C37" i="1" s="1"/>
  <c r="F36" i="1"/>
  <c r="H36" i="1"/>
  <c r="AD36" i="1"/>
  <c r="G36" i="1"/>
  <c r="AF37" i="1"/>
  <c r="S37" i="1" l="1"/>
  <c r="AG37" i="1"/>
  <c r="U35" i="1"/>
  <c r="F37" i="1"/>
  <c r="J34" i="1" s="1"/>
  <c r="N37" i="1"/>
  <c r="G37" i="1"/>
  <c r="C38" i="1"/>
  <c r="H37" i="1"/>
  <c r="B37" i="1"/>
  <c r="AE37" i="1"/>
  <c r="W37" i="1"/>
  <c r="AF38" i="1"/>
  <c r="S38" i="1" l="1"/>
  <c r="AG38" i="1"/>
  <c r="U36" i="1"/>
  <c r="C39" i="1"/>
  <c r="AE38" i="1"/>
  <c r="H38" i="1"/>
  <c r="G38" i="1"/>
  <c r="F38" i="1"/>
  <c r="B38" i="1"/>
  <c r="N38" i="1"/>
  <c r="D39" i="1" l="1"/>
  <c r="C40" i="1"/>
  <c r="K39" i="1"/>
  <c r="AE39" i="1"/>
  <c r="J39" i="1"/>
  <c r="B39" i="1"/>
  <c r="AD39" i="1"/>
  <c r="N39" i="1"/>
  <c r="H39" i="1"/>
  <c r="G39" i="1"/>
  <c r="F39" i="1"/>
  <c r="D40" i="1" l="1"/>
  <c r="C41" i="1"/>
  <c r="K40" i="1"/>
  <c r="AE40" i="1"/>
  <c r="J40" i="1"/>
  <c r="B40" i="1"/>
  <c r="AD40" i="1"/>
  <c r="N40" i="1"/>
  <c r="G40" i="1"/>
  <c r="H40" i="1"/>
  <c r="F40" i="1"/>
  <c r="U39" i="1" l="1"/>
  <c r="D41" i="1"/>
  <c r="C42" i="1"/>
  <c r="K41" i="1"/>
  <c r="AE41" i="1"/>
  <c r="J41" i="1"/>
  <c r="B41" i="1"/>
  <c r="AD41" i="1"/>
  <c r="N41" i="1"/>
  <c r="H41" i="1"/>
  <c r="G41" i="1"/>
  <c r="F41" i="1"/>
  <c r="C43" i="1" l="1"/>
  <c r="U40" i="1"/>
  <c r="D42" i="1"/>
  <c r="K42" i="1"/>
  <c r="AE42" i="1"/>
  <c r="J42" i="1"/>
  <c r="B42" i="1"/>
  <c r="AD42" i="1"/>
  <c r="N42" i="1"/>
  <c r="H42" i="1"/>
  <c r="G42" i="1"/>
  <c r="F42" i="1"/>
  <c r="F43" i="1" l="1"/>
  <c r="N43" i="1"/>
  <c r="D43" i="1"/>
  <c r="K43" i="1"/>
  <c r="AE43" i="1"/>
  <c r="J43" i="1"/>
  <c r="B43" i="1"/>
  <c r="AD43" i="1"/>
  <c r="G43" i="1"/>
  <c r="H43" i="1"/>
  <c r="U41" i="1"/>
  <c r="U42" i="1" l="1"/>
  <c r="C44" i="1" l="1"/>
  <c r="AF44" i="1"/>
  <c r="S44" i="1" l="1"/>
  <c r="AG44" i="1"/>
  <c r="C45" i="1"/>
  <c r="AE44" i="1"/>
  <c r="F44" i="1"/>
  <c r="N44" i="1"/>
  <c r="B44" i="1"/>
  <c r="W44" i="1"/>
  <c r="H44" i="1"/>
  <c r="G44" i="1"/>
  <c r="AF45" i="1"/>
  <c r="S45" i="1" l="1"/>
  <c r="AG45" i="1"/>
  <c r="C46" i="1"/>
  <c r="C47" i="1" s="1"/>
  <c r="AE45" i="1"/>
  <c r="H45" i="1"/>
  <c r="G45" i="1"/>
  <c r="F45" i="1"/>
  <c r="N45" i="1"/>
  <c r="B45" i="1"/>
  <c r="N47" i="1" l="1"/>
  <c r="D47" i="1"/>
  <c r="K47" i="1"/>
  <c r="AE47" i="1"/>
  <c r="J47" i="1"/>
  <c r="AD47" i="1"/>
  <c r="F46" i="1"/>
  <c r="F47" i="1" s="1"/>
  <c r="D46" i="1"/>
  <c r="K46" i="1"/>
  <c r="G46" i="1"/>
  <c r="G47" i="1" s="1"/>
  <c r="B46" i="1"/>
  <c r="B47" i="1" s="1"/>
  <c r="AE46" i="1"/>
  <c r="AD46" i="1"/>
  <c r="N46" i="1"/>
  <c r="H46" i="1"/>
  <c r="H47" i="1" s="1"/>
  <c r="J46" i="1"/>
  <c r="C48" i="1" l="1"/>
  <c r="AF48" i="1"/>
  <c r="S48" i="1" l="1"/>
  <c r="AG48" i="1"/>
  <c r="W48" i="1"/>
  <c r="C49" i="1"/>
  <c r="AE49" i="1" s="1"/>
  <c r="AE48" i="1"/>
  <c r="G48" i="1"/>
  <c r="F48" i="1"/>
  <c r="N48" i="1"/>
  <c r="B48" i="1"/>
  <c r="H48" i="1"/>
  <c r="U46" i="1"/>
  <c r="AD49" i="1" l="1"/>
  <c r="N49" i="1"/>
  <c r="D49" i="1"/>
  <c r="F49" i="1"/>
  <c r="K49" i="1"/>
  <c r="G49" i="1"/>
  <c r="H49" i="1"/>
  <c r="J49" i="1"/>
  <c r="B49" i="1"/>
  <c r="C50" i="1" s="1"/>
  <c r="AF50" i="1"/>
  <c r="AG50" i="1" l="1"/>
  <c r="S50" i="1"/>
  <c r="W50" i="1"/>
  <c r="N50" i="1"/>
  <c r="B50" i="1"/>
  <c r="H50" i="1"/>
  <c r="AE50" i="1"/>
  <c r="F50" i="1"/>
  <c r="J48" i="1" s="1"/>
  <c r="C51" i="1"/>
  <c r="G50" i="1"/>
  <c r="U49" i="1"/>
  <c r="AF51" i="1"/>
  <c r="S51" i="1" l="1"/>
  <c r="AG51" i="1"/>
  <c r="H51" i="1"/>
  <c r="G51" i="1"/>
  <c r="C52" i="1"/>
  <c r="C53" i="1" s="1"/>
  <c r="AE51" i="1"/>
  <c r="B51" i="1"/>
  <c r="N51" i="1"/>
  <c r="J45" i="1"/>
  <c r="F51" i="1"/>
  <c r="F52" i="1" l="1"/>
  <c r="F53" i="1" s="1"/>
  <c r="K52" i="1"/>
  <c r="G52" i="1"/>
  <c r="G53" i="1" s="1"/>
  <c r="J52" i="1"/>
  <c r="D52" i="1"/>
  <c r="H52" i="1"/>
  <c r="H53" i="1" s="1"/>
  <c r="B52" i="1"/>
  <c r="B53" i="1" s="1"/>
  <c r="C54" i="1" s="1"/>
  <c r="AD52" i="1"/>
  <c r="N52" i="1"/>
  <c r="AE52" i="1"/>
  <c r="AE53" i="1"/>
  <c r="J53" i="1"/>
  <c r="AD53" i="1"/>
  <c r="N53" i="1"/>
  <c r="K53" i="1"/>
  <c r="D53" i="1"/>
  <c r="AF54" i="1"/>
  <c r="AG54" i="1" l="1"/>
  <c r="U54" i="1" s="1"/>
  <c r="S54" i="1"/>
  <c r="U52" i="1"/>
  <c r="W54" i="1"/>
  <c r="B54" i="1"/>
  <c r="C55" i="1"/>
  <c r="AE54" i="1"/>
  <c r="H54" i="1"/>
  <c r="N54" i="1"/>
  <c r="G54" i="1"/>
  <c r="F54" i="1"/>
  <c r="AF55" i="1"/>
  <c r="AG55" i="1" l="1"/>
  <c r="U55" i="1" s="1"/>
  <c r="S55" i="1"/>
  <c r="U53" i="1"/>
  <c r="N55" i="1"/>
  <c r="B55" i="1"/>
  <c r="C56" i="1"/>
  <c r="AE55" i="1"/>
  <c r="H55" i="1"/>
  <c r="G55" i="1"/>
  <c r="F55" i="1"/>
  <c r="J51" i="1"/>
  <c r="G56" i="1" l="1"/>
  <c r="F56" i="1"/>
  <c r="N56" i="1"/>
  <c r="D56" i="1"/>
  <c r="K56" i="1"/>
  <c r="AD56" i="1"/>
  <c r="B56" i="1"/>
  <c r="C57" i="1"/>
  <c r="AE56" i="1"/>
  <c r="H56" i="1"/>
  <c r="J56" i="1"/>
  <c r="H57" i="1" l="1"/>
  <c r="G57" i="1"/>
  <c r="F57" i="1"/>
  <c r="N57" i="1"/>
  <c r="D57" i="1"/>
  <c r="K57" i="1"/>
  <c r="J57" i="1"/>
  <c r="AE57" i="1"/>
  <c r="AD57" i="1"/>
  <c r="B57" i="1"/>
  <c r="C58" i="1" s="1"/>
  <c r="AF58" i="1"/>
  <c r="S58" i="1" l="1"/>
  <c r="AG58" i="1"/>
  <c r="U58" i="1" s="1"/>
  <c r="U56" i="1"/>
  <c r="H58" i="1"/>
  <c r="G58" i="1"/>
  <c r="F58" i="1"/>
  <c r="N58" i="1"/>
  <c r="AE58" i="1"/>
  <c r="B58" i="1"/>
  <c r="W58" i="1"/>
  <c r="C59" i="1"/>
  <c r="U57" i="1" l="1"/>
  <c r="K55" i="1"/>
  <c r="C60" i="1"/>
  <c r="AE59" i="1"/>
  <c r="J59" i="1"/>
  <c r="B59" i="1"/>
  <c r="AD59" i="1"/>
  <c r="H59" i="1"/>
  <c r="G59" i="1"/>
  <c r="F59" i="1"/>
  <c r="K59" i="1"/>
  <c r="D59" i="1"/>
  <c r="N59" i="1"/>
  <c r="K60" i="1" l="1"/>
  <c r="C61" i="1"/>
  <c r="AE60" i="1"/>
  <c r="J60" i="1"/>
  <c r="B60" i="1"/>
  <c r="AD60" i="1"/>
  <c r="H60" i="1"/>
  <c r="G60" i="1"/>
  <c r="N60" i="1"/>
  <c r="D60" i="1"/>
  <c r="F60" i="1"/>
  <c r="U59" i="1" l="1"/>
  <c r="D61" i="1"/>
  <c r="K61" i="1"/>
  <c r="AE61" i="1"/>
  <c r="J61" i="1"/>
  <c r="B61" i="1"/>
  <c r="C62" i="1" s="1"/>
  <c r="AD61" i="1"/>
  <c r="H61" i="1"/>
  <c r="G61" i="1"/>
  <c r="F61" i="1"/>
  <c r="N61" i="1"/>
  <c r="AF62" i="1"/>
  <c r="AG62" i="1" l="1"/>
  <c r="U62" i="1" s="1"/>
  <c r="S62" i="1"/>
  <c r="U60" i="1"/>
  <c r="N62" i="1"/>
  <c r="W62" i="1"/>
  <c r="B62" i="1"/>
  <c r="C63" i="1"/>
  <c r="AE62" i="1"/>
  <c r="H62" i="1"/>
  <c r="G62" i="1"/>
  <c r="F62" i="1"/>
  <c r="AF63" i="1"/>
  <c r="S63" i="1" l="1"/>
  <c r="AG63" i="1"/>
  <c r="U63" i="1" s="1"/>
  <c r="U61" i="1"/>
  <c r="G63" i="1"/>
  <c r="F63" i="1"/>
  <c r="N63" i="1"/>
  <c r="H63" i="1"/>
  <c r="AE63" i="1"/>
  <c r="B63" i="1"/>
  <c r="C64" i="1"/>
  <c r="AD64" i="1" l="1"/>
  <c r="H64" i="1"/>
  <c r="G64" i="1"/>
  <c r="F64" i="1"/>
  <c r="N64" i="1"/>
  <c r="C65" i="1"/>
  <c r="K64" i="1"/>
  <c r="J64" i="1"/>
  <c r="B64" i="1"/>
  <c r="AE64" i="1"/>
  <c r="D64" i="1"/>
  <c r="AE65" i="1" l="1"/>
  <c r="J65" i="1"/>
  <c r="B65" i="1"/>
  <c r="C66" i="1" s="1"/>
  <c r="AD65" i="1"/>
  <c r="H65" i="1"/>
  <c r="G65" i="1"/>
  <c r="F65" i="1"/>
  <c r="D65" i="1"/>
  <c r="K65" i="1"/>
  <c r="N65" i="1"/>
  <c r="AF66" i="1"/>
  <c r="AG66" i="1" l="1"/>
  <c r="U66" i="1" s="1"/>
  <c r="S66" i="1"/>
  <c r="U64" i="1"/>
  <c r="W66" i="1"/>
  <c r="B66" i="1"/>
  <c r="C67" i="1"/>
  <c r="C68" i="1" s="1"/>
  <c r="AE66" i="1"/>
  <c r="H66" i="1"/>
  <c r="G66" i="1"/>
  <c r="N66" i="1"/>
  <c r="F66" i="1"/>
  <c r="AF67" i="1"/>
  <c r="N68" i="1" l="1"/>
  <c r="D68" i="1"/>
  <c r="K68" i="1"/>
  <c r="J68" i="1"/>
  <c r="AE68" i="1"/>
  <c r="AD68" i="1"/>
  <c r="AG67" i="1"/>
  <c r="U67" i="1" s="1"/>
  <c r="S67" i="1"/>
  <c r="U65" i="1"/>
  <c r="F67" i="1"/>
  <c r="F68" i="1" s="1"/>
  <c r="N67" i="1"/>
  <c r="B67" i="1"/>
  <c r="B68" i="1" s="1"/>
  <c r="C69" i="1"/>
  <c r="AE67" i="1"/>
  <c r="H67" i="1"/>
  <c r="H68" i="1" s="1"/>
  <c r="G67" i="1"/>
  <c r="G68" i="1" s="1"/>
  <c r="J63" i="1"/>
  <c r="H69" i="1" l="1"/>
  <c r="G69" i="1"/>
  <c r="F69" i="1"/>
  <c r="N69" i="1"/>
  <c r="D69" i="1"/>
  <c r="K69" i="1"/>
  <c r="AD69" i="1"/>
  <c r="AE69" i="1"/>
  <c r="J69" i="1"/>
  <c r="B69" i="1"/>
  <c r="C70" i="1" s="1"/>
  <c r="AF70" i="1"/>
  <c r="S70" i="1" l="1"/>
  <c r="AG70" i="1"/>
  <c r="U70" i="1" s="1"/>
  <c r="H70" i="1"/>
  <c r="G70" i="1"/>
  <c r="F70" i="1"/>
  <c r="J67" i="1" s="1"/>
  <c r="N70" i="1"/>
  <c r="C71" i="1"/>
  <c r="AE70" i="1"/>
  <c r="W70" i="1"/>
  <c r="B70" i="1"/>
  <c r="AF71" i="1"/>
  <c r="U69" i="1" l="1"/>
  <c r="AG71" i="1"/>
  <c r="S71" i="1"/>
  <c r="B71" i="1"/>
  <c r="C72" i="1"/>
  <c r="AE71" i="1"/>
  <c r="H71" i="1"/>
  <c r="G71" i="1"/>
  <c r="F71" i="1"/>
  <c r="N71" i="1"/>
  <c r="N72" i="1" l="1"/>
  <c r="D72" i="1"/>
  <c r="K72" i="1"/>
  <c r="C73" i="1"/>
  <c r="AE72" i="1"/>
  <c r="J72" i="1"/>
  <c r="B72" i="1"/>
  <c r="AD72" i="1"/>
  <c r="H72" i="1"/>
  <c r="F72" i="1"/>
  <c r="G72" i="1"/>
  <c r="F73" i="1" l="1"/>
  <c r="N73" i="1"/>
  <c r="D73" i="1"/>
  <c r="K73" i="1"/>
  <c r="AE73" i="1"/>
  <c r="J73" i="1"/>
  <c r="B73" i="1"/>
  <c r="C74" i="1" s="1"/>
  <c r="AD73" i="1"/>
  <c r="G73" i="1"/>
  <c r="H73" i="1"/>
  <c r="AF74" i="1"/>
  <c r="S74" i="1" l="1"/>
  <c r="AG74" i="1"/>
  <c r="U72" i="1"/>
  <c r="W74" i="1"/>
  <c r="C75" i="1"/>
  <c r="AE74" i="1"/>
  <c r="H74" i="1"/>
  <c r="G74" i="1"/>
  <c r="F74" i="1"/>
  <c r="N74" i="1"/>
  <c r="B74" i="1"/>
  <c r="AF75" i="1"/>
  <c r="U73" i="1" l="1"/>
  <c r="AG75" i="1"/>
  <c r="S75" i="1"/>
  <c r="AE75" i="1"/>
  <c r="N75" i="1"/>
  <c r="H75" i="1"/>
  <c r="G75" i="1"/>
  <c r="F75" i="1"/>
  <c r="B75" i="1"/>
  <c r="J71" i="1"/>
  <c r="C76" i="1" l="1"/>
  <c r="G76" i="1" l="1"/>
  <c r="F76" i="1"/>
  <c r="D76" i="1"/>
  <c r="AE76" i="1"/>
  <c r="N76" i="1"/>
  <c r="AD76" i="1"/>
  <c r="K76" i="1"/>
  <c r="J76" i="1"/>
  <c r="C77" i="1"/>
  <c r="H76" i="1"/>
  <c r="B76" i="1"/>
  <c r="H77" i="1" l="1"/>
  <c r="G77" i="1"/>
  <c r="F77" i="1"/>
  <c r="N77" i="1"/>
  <c r="AE77" i="1"/>
  <c r="J77" i="1"/>
  <c r="AD77" i="1"/>
  <c r="D77" i="1"/>
  <c r="B77" i="1"/>
  <c r="C78" i="1" s="1"/>
  <c r="K77" i="1"/>
  <c r="AF78" i="1"/>
  <c r="S78" i="1" l="1"/>
  <c r="AG78" i="1"/>
  <c r="U76" i="1"/>
  <c r="W78" i="1"/>
  <c r="C79" i="1"/>
  <c r="AE78" i="1"/>
  <c r="H78" i="1"/>
  <c r="G78" i="1"/>
  <c r="F78" i="1"/>
  <c r="K71" i="1" s="1"/>
  <c r="D71" i="1" s="1"/>
  <c r="B78" i="1"/>
  <c r="N78" i="1"/>
  <c r="U77" i="1" l="1"/>
  <c r="D79" i="1"/>
  <c r="K79" i="1"/>
  <c r="C80" i="1"/>
  <c r="AE79" i="1"/>
  <c r="J79" i="1"/>
  <c r="B79" i="1"/>
  <c r="AD79" i="1"/>
  <c r="H79" i="1"/>
  <c r="G79" i="1"/>
  <c r="F79" i="1"/>
  <c r="N79" i="1"/>
  <c r="K75" i="1"/>
  <c r="F80" i="1" l="1"/>
  <c r="N80" i="1"/>
  <c r="D80" i="1"/>
  <c r="C81" i="1"/>
  <c r="K80" i="1"/>
  <c r="AE80" i="1"/>
  <c r="J80" i="1"/>
  <c r="B80" i="1"/>
  <c r="H80" i="1"/>
  <c r="AD80" i="1"/>
  <c r="G80" i="1"/>
  <c r="U79" i="1" l="1"/>
  <c r="F81" i="1"/>
  <c r="N81" i="1"/>
  <c r="D81" i="1"/>
  <c r="K81" i="1"/>
  <c r="AE81" i="1"/>
  <c r="J81" i="1"/>
  <c r="B81" i="1"/>
  <c r="C82" i="1" s="1"/>
  <c r="AD81" i="1"/>
  <c r="G81" i="1"/>
  <c r="H81" i="1"/>
  <c r="AF82" i="1"/>
  <c r="AG82" i="1" l="1"/>
  <c r="S82" i="1"/>
  <c r="U80" i="1"/>
  <c r="F82" i="1"/>
  <c r="N82" i="1"/>
  <c r="B82" i="1"/>
  <c r="H82" i="1"/>
  <c r="G82" i="1"/>
  <c r="AE82" i="1"/>
  <c r="W82" i="1"/>
  <c r="C83" i="1"/>
  <c r="U81" i="1" l="1"/>
  <c r="AD83" i="1"/>
  <c r="H83" i="1"/>
  <c r="G83" i="1"/>
  <c r="F83" i="1"/>
  <c r="N83" i="1"/>
  <c r="B83" i="1"/>
  <c r="C84" i="1"/>
  <c r="K83" i="1"/>
  <c r="J83" i="1"/>
  <c r="AE83" i="1"/>
  <c r="D83" i="1"/>
  <c r="AE84" i="1" l="1"/>
  <c r="J84" i="1"/>
  <c r="B84" i="1"/>
  <c r="AD84" i="1"/>
  <c r="H84" i="1"/>
  <c r="G84" i="1"/>
  <c r="F84" i="1"/>
  <c r="K84" i="1"/>
  <c r="D84" i="1"/>
  <c r="C85" i="1"/>
  <c r="N84" i="1"/>
  <c r="U83" i="1" l="1"/>
  <c r="AE85" i="1"/>
  <c r="J85" i="1"/>
  <c r="B85" i="1"/>
  <c r="C86" i="1" s="1"/>
  <c r="AD85" i="1"/>
  <c r="H85" i="1"/>
  <c r="G85" i="1"/>
  <c r="F85" i="1"/>
  <c r="N85" i="1"/>
  <c r="K85" i="1"/>
  <c r="D85" i="1"/>
  <c r="AF86" i="1"/>
  <c r="S86" i="1" l="1"/>
  <c r="AG86" i="1"/>
  <c r="U86" i="1" s="1"/>
  <c r="U84" i="1"/>
  <c r="C87" i="1"/>
  <c r="AE86" i="1"/>
  <c r="B86" i="1"/>
  <c r="H86" i="1"/>
  <c r="G86" i="1"/>
  <c r="F86" i="1"/>
  <c r="W86" i="1"/>
  <c r="N86" i="1"/>
  <c r="U85" i="1" l="1"/>
  <c r="K87" i="1"/>
  <c r="C88" i="1"/>
  <c r="AE87" i="1"/>
  <c r="J87" i="1"/>
  <c r="B87" i="1"/>
  <c r="AD87" i="1"/>
  <c r="H87" i="1"/>
  <c r="G87" i="1"/>
  <c r="F87" i="1"/>
  <c r="D87" i="1"/>
  <c r="N87" i="1"/>
  <c r="D88" i="1" l="1"/>
  <c r="K88" i="1"/>
  <c r="C89" i="1"/>
  <c r="AE88" i="1"/>
  <c r="J88" i="1"/>
  <c r="B88" i="1"/>
  <c r="AD88" i="1"/>
  <c r="H88" i="1"/>
  <c r="N88" i="1"/>
  <c r="G88" i="1"/>
  <c r="F88" i="1"/>
  <c r="U87" i="1" l="1"/>
  <c r="N89" i="1"/>
  <c r="D89" i="1"/>
  <c r="K89" i="1"/>
  <c r="C90" i="1"/>
  <c r="AE89" i="1"/>
  <c r="J89" i="1"/>
  <c r="B89" i="1"/>
  <c r="AD89" i="1"/>
  <c r="F89" i="1"/>
  <c r="G89" i="1"/>
  <c r="H89" i="1"/>
  <c r="U88" i="1" l="1"/>
  <c r="F90" i="1"/>
  <c r="N90" i="1"/>
  <c r="D90" i="1"/>
  <c r="K90" i="1"/>
  <c r="C91" i="1"/>
  <c r="AE90" i="1"/>
  <c r="J90" i="1"/>
  <c r="B90" i="1"/>
  <c r="H90" i="1"/>
  <c r="AD90" i="1"/>
  <c r="G90" i="1"/>
  <c r="U89" i="1" l="1"/>
  <c r="G91" i="1"/>
  <c r="F91" i="1"/>
  <c r="N91" i="1"/>
  <c r="D91" i="1"/>
  <c r="K91" i="1"/>
  <c r="AE91" i="1"/>
  <c r="H91" i="1"/>
  <c r="AD91" i="1"/>
  <c r="B91" i="1"/>
  <c r="C92" i="1"/>
  <c r="J91" i="1"/>
  <c r="U90" i="1" l="1"/>
  <c r="H92" i="1"/>
  <c r="G92" i="1"/>
  <c r="F92" i="1"/>
  <c r="N92" i="1"/>
  <c r="D92" i="1"/>
  <c r="K92" i="1"/>
  <c r="J92" i="1"/>
  <c r="AE92" i="1"/>
  <c r="AD92" i="1"/>
  <c r="B92" i="1"/>
  <c r="C93" i="1" s="1"/>
  <c r="AF93" i="1"/>
  <c r="S93" i="1" l="1"/>
  <c r="AG93" i="1"/>
  <c r="U91" i="1"/>
  <c r="W93" i="1"/>
  <c r="C94" i="1"/>
  <c r="AE93" i="1"/>
  <c r="H93" i="1"/>
  <c r="G93" i="1"/>
  <c r="F93" i="1"/>
  <c r="N93" i="1"/>
  <c r="B93" i="1"/>
  <c r="AF94" i="1"/>
  <c r="U92" i="1" l="1"/>
  <c r="AG94" i="1"/>
  <c r="S94" i="1"/>
  <c r="B94" i="1"/>
  <c r="C95" i="1"/>
  <c r="AE94" i="1"/>
  <c r="H94" i="1"/>
  <c r="N94" i="1"/>
  <c r="G94" i="1"/>
  <c r="F94" i="1"/>
  <c r="G95" i="1" l="1"/>
  <c r="F95" i="1"/>
  <c r="N95" i="1"/>
  <c r="D95" i="1"/>
  <c r="C96" i="1"/>
  <c r="K95" i="1"/>
  <c r="AE95" i="1"/>
  <c r="H95" i="1"/>
  <c r="AD95" i="1"/>
  <c r="B95" i="1"/>
  <c r="J95" i="1"/>
  <c r="G96" i="1" l="1"/>
  <c r="F96" i="1"/>
  <c r="N96" i="1"/>
  <c r="D96" i="1"/>
  <c r="C97" i="1"/>
  <c r="K96" i="1"/>
  <c r="J96" i="1"/>
  <c r="AE96" i="1"/>
  <c r="H96" i="1"/>
  <c r="AD96" i="1"/>
  <c r="B96" i="1"/>
  <c r="U95" i="1" l="1"/>
  <c r="G97" i="1"/>
  <c r="F97" i="1"/>
  <c r="N97" i="1"/>
  <c r="D97" i="1"/>
  <c r="K97" i="1"/>
  <c r="AD97" i="1"/>
  <c r="B97" i="1"/>
  <c r="C98" i="1" s="1"/>
  <c r="J97" i="1"/>
  <c r="AE97" i="1"/>
  <c r="H97" i="1"/>
  <c r="AF98" i="1"/>
  <c r="S98" i="1" l="1"/>
  <c r="AG98" i="1"/>
  <c r="U96" i="1"/>
  <c r="C99" i="1"/>
  <c r="AE98" i="1"/>
  <c r="H98" i="1"/>
  <c r="G98" i="1"/>
  <c r="F98" i="1"/>
  <c r="N98" i="1"/>
  <c r="W98" i="1"/>
  <c r="B98" i="1"/>
  <c r="U97" i="1" l="1"/>
  <c r="C100" i="1"/>
  <c r="K99" i="1"/>
  <c r="AE99" i="1"/>
  <c r="J99" i="1"/>
  <c r="B99" i="1"/>
  <c r="AD99" i="1"/>
  <c r="H99" i="1"/>
  <c r="G99" i="1"/>
  <c r="D99" i="1"/>
  <c r="N99" i="1"/>
  <c r="F99" i="1"/>
  <c r="K100" i="1" l="1"/>
  <c r="AE100" i="1"/>
  <c r="J100" i="1"/>
  <c r="B100" i="1"/>
  <c r="C101" i="1" s="1"/>
  <c r="AD100" i="1"/>
  <c r="H100" i="1"/>
  <c r="G100" i="1"/>
  <c r="N100" i="1"/>
  <c r="F100" i="1"/>
  <c r="D100" i="1"/>
  <c r="AF101" i="1"/>
  <c r="S101" i="1" l="1"/>
  <c r="AG101" i="1"/>
  <c r="U101" i="1" s="1"/>
  <c r="U99" i="1"/>
  <c r="W101" i="1"/>
  <c r="C102" i="1"/>
  <c r="AE101" i="1"/>
  <c r="B101" i="1"/>
  <c r="H101" i="1"/>
  <c r="G101" i="1"/>
  <c r="F101" i="1"/>
  <c r="N101" i="1"/>
  <c r="U100" i="1" l="1"/>
  <c r="K98" i="1"/>
  <c r="D102" i="1"/>
  <c r="K102" i="1"/>
  <c r="C103" i="1"/>
  <c r="AE102" i="1"/>
  <c r="J102" i="1"/>
  <c r="B102" i="1"/>
  <c r="AD102" i="1"/>
  <c r="H102" i="1"/>
  <c r="G102" i="1"/>
  <c r="N102" i="1"/>
  <c r="F102" i="1"/>
  <c r="N103" i="1" l="1"/>
  <c r="D103" i="1"/>
  <c r="K103" i="1"/>
  <c r="C104" i="1"/>
  <c r="AE103" i="1"/>
  <c r="J103" i="1"/>
  <c r="B103" i="1"/>
  <c r="AD103" i="1"/>
  <c r="H103" i="1"/>
  <c r="F103" i="1"/>
  <c r="G103" i="1"/>
  <c r="U102" i="1" l="1"/>
  <c r="F104" i="1"/>
  <c r="N104" i="1"/>
  <c r="D104" i="1"/>
  <c r="K104" i="1"/>
  <c r="C105" i="1"/>
  <c r="AE104" i="1"/>
  <c r="J104" i="1"/>
  <c r="B104" i="1"/>
  <c r="AD104" i="1"/>
  <c r="G104" i="1"/>
  <c r="H104" i="1"/>
  <c r="U103" i="1" l="1"/>
  <c r="G105" i="1"/>
  <c r="F105" i="1"/>
  <c r="N105" i="1"/>
  <c r="D105" i="1"/>
  <c r="K105" i="1"/>
  <c r="C106" i="1"/>
  <c r="AE105" i="1"/>
  <c r="J105" i="1"/>
  <c r="B105" i="1"/>
  <c r="H105" i="1"/>
  <c r="AD105" i="1"/>
  <c r="U104" i="1" l="1"/>
  <c r="H106" i="1"/>
  <c r="G106" i="1"/>
  <c r="F106" i="1"/>
  <c r="N106" i="1"/>
  <c r="D106" i="1"/>
  <c r="K106" i="1"/>
  <c r="AD106" i="1"/>
  <c r="J106" i="1"/>
  <c r="B106" i="1"/>
  <c r="C107" i="1"/>
  <c r="AE106" i="1"/>
  <c r="U105" i="1" l="1"/>
  <c r="AD107" i="1"/>
  <c r="H107" i="1"/>
  <c r="G107" i="1"/>
  <c r="F107" i="1"/>
  <c r="N107" i="1"/>
  <c r="D107" i="1"/>
  <c r="C108" i="1"/>
  <c r="AE107" i="1"/>
  <c r="J107" i="1"/>
  <c r="B107" i="1"/>
  <c r="K107" i="1"/>
  <c r="U106" i="1" l="1"/>
  <c r="J108" i="1"/>
  <c r="B108" i="1"/>
  <c r="AE108" i="1"/>
  <c r="C109" i="1"/>
  <c r="AD108" i="1"/>
  <c r="H108" i="1"/>
  <c r="G108" i="1"/>
  <c r="F108" i="1"/>
  <c r="N108" i="1"/>
  <c r="K108" i="1"/>
  <c r="D108" i="1"/>
  <c r="U107" i="1" l="1"/>
  <c r="F109" i="1"/>
  <c r="C110" i="1"/>
  <c r="N109" i="1"/>
  <c r="D109" i="1"/>
  <c r="K109" i="1"/>
  <c r="B109" i="1"/>
  <c r="J109" i="1"/>
  <c r="AD109" i="1"/>
  <c r="G109" i="1"/>
  <c r="AE109" i="1"/>
  <c r="H109" i="1"/>
  <c r="U108" i="1" l="1"/>
  <c r="G110" i="1"/>
  <c r="F110" i="1"/>
  <c r="AD110" i="1"/>
  <c r="N110" i="1"/>
  <c r="C111" i="1"/>
  <c r="B110" i="1"/>
  <c r="K110" i="1"/>
  <c r="J110" i="1"/>
  <c r="H110" i="1"/>
  <c r="AE110" i="1"/>
  <c r="D110" i="1"/>
  <c r="U109" i="1" l="1"/>
  <c r="H111" i="1"/>
  <c r="G111" i="1"/>
  <c r="AE111" i="1"/>
  <c r="D111" i="1"/>
  <c r="AD111" i="1"/>
  <c r="N111" i="1"/>
  <c r="B111" i="1"/>
  <c r="C112" i="1" s="1"/>
  <c r="K111" i="1"/>
  <c r="J111" i="1"/>
  <c r="F111" i="1"/>
  <c r="AF112" i="1"/>
  <c r="AG112" i="1" l="1"/>
  <c r="S112" i="1"/>
  <c r="U110" i="1"/>
  <c r="W112" i="1"/>
  <c r="C113" i="1"/>
  <c r="AE112" i="1"/>
  <c r="H112" i="1"/>
  <c r="N112" i="1"/>
  <c r="B112" i="1"/>
  <c r="G112" i="1"/>
  <c r="F112" i="1"/>
  <c r="AF113" i="1"/>
  <c r="AG113" i="1" l="1"/>
  <c r="S113" i="1"/>
  <c r="U111" i="1"/>
  <c r="G113" i="1"/>
  <c r="F113" i="1"/>
  <c r="AE113" i="1"/>
  <c r="B113" i="1"/>
  <c r="N113" i="1"/>
  <c r="H113" i="1"/>
  <c r="C114" i="1"/>
  <c r="AD114" i="1" l="1"/>
  <c r="H114" i="1"/>
  <c r="G114" i="1"/>
  <c r="F114" i="1"/>
  <c r="N114" i="1"/>
  <c r="K114" i="1"/>
  <c r="AE114" i="1"/>
  <c r="J114" i="1"/>
  <c r="C115" i="1"/>
  <c r="D114" i="1"/>
  <c r="B114" i="1"/>
  <c r="AD115" i="1" l="1"/>
  <c r="H115" i="1"/>
  <c r="G115" i="1"/>
  <c r="F115" i="1"/>
  <c r="K115" i="1"/>
  <c r="AE115" i="1"/>
  <c r="J115" i="1"/>
  <c r="C116" i="1"/>
  <c r="D115" i="1"/>
  <c r="B115" i="1"/>
  <c r="N115" i="1"/>
  <c r="U114" i="1" l="1"/>
  <c r="AD116" i="1"/>
  <c r="H116" i="1"/>
  <c r="G116" i="1"/>
  <c r="F116" i="1"/>
  <c r="D116" i="1"/>
  <c r="B116" i="1"/>
  <c r="C117" i="1" s="1"/>
  <c r="N116" i="1"/>
  <c r="AE116" i="1"/>
  <c r="J116" i="1"/>
  <c r="K116" i="1"/>
  <c r="AF117" i="1"/>
  <c r="AG117" i="1" l="1"/>
  <c r="S117" i="1"/>
  <c r="U115" i="1"/>
  <c r="B117" i="1"/>
  <c r="W117" i="1"/>
  <c r="C118" i="1"/>
  <c r="AE117" i="1"/>
  <c r="H117" i="1"/>
  <c r="G117" i="1"/>
  <c r="N117" i="1"/>
  <c r="F117" i="1"/>
  <c r="AF118" i="1"/>
  <c r="AG118" i="1" l="1"/>
  <c r="S118" i="1"/>
  <c r="U116" i="1"/>
  <c r="N118" i="1"/>
  <c r="B118" i="1"/>
  <c r="AE118" i="1"/>
  <c r="H118" i="1"/>
  <c r="G118" i="1"/>
  <c r="F118" i="1"/>
  <c r="C119" i="1"/>
  <c r="H119" i="1" l="1"/>
  <c r="G119" i="1"/>
  <c r="F119" i="1"/>
  <c r="N119" i="1"/>
  <c r="K119" i="1"/>
  <c r="AE119" i="1"/>
  <c r="J119" i="1"/>
  <c r="AD119" i="1"/>
  <c r="D119" i="1"/>
  <c r="C120" i="1"/>
  <c r="B119" i="1"/>
  <c r="AD120" i="1" l="1"/>
  <c r="H120" i="1"/>
  <c r="G120" i="1"/>
  <c r="F120" i="1"/>
  <c r="N120" i="1"/>
  <c r="AE120" i="1"/>
  <c r="J120" i="1"/>
  <c r="B120" i="1"/>
  <c r="K120" i="1"/>
  <c r="C121" i="1"/>
  <c r="D120" i="1"/>
  <c r="U119" i="1" l="1"/>
  <c r="AD121" i="1"/>
  <c r="H121" i="1"/>
  <c r="G121" i="1"/>
  <c r="F121" i="1"/>
  <c r="N121" i="1"/>
  <c r="D121" i="1"/>
  <c r="C122" i="1"/>
  <c r="AE121" i="1"/>
  <c r="J121" i="1"/>
  <c r="B121" i="1"/>
  <c r="K121" i="1"/>
  <c r="U120" i="1" l="1"/>
  <c r="C123" i="1"/>
  <c r="AE122" i="1"/>
  <c r="J122" i="1"/>
  <c r="B122" i="1"/>
  <c r="AD122" i="1"/>
  <c r="H122" i="1"/>
  <c r="G122" i="1"/>
  <c r="F122" i="1"/>
  <c r="N122" i="1"/>
  <c r="K122" i="1"/>
  <c r="D122" i="1"/>
  <c r="U121" i="1" l="1"/>
  <c r="C124" i="1"/>
  <c r="K123" i="1"/>
  <c r="AE123" i="1"/>
  <c r="J123" i="1"/>
  <c r="B123" i="1"/>
  <c r="AD123" i="1"/>
  <c r="H123" i="1"/>
  <c r="G123" i="1"/>
  <c r="F123" i="1"/>
  <c r="D123" i="1"/>
  <c r="N123" i="1"/>
  <c r="U122" i="1" l="1"/>
  <c r="K124" i="1"/>
  <c r="AE124" i="1"/>
  <c r="J124" i="1"/>
  <c r="B124" i="1"/>
  <c r="C125" i="1" s="1"/>
  <c r="AD124" i="1"/>
  <c r="H124" i="1"/>
  <c r="G124" i="1"/>
  <c r="F124" i="1"/>
  <c r="D124" i="1"/>
  <c r="N124" i="1"/>
  <c r="AF125" i="1"/>
  <c r="AG125" i="1" l="1"/>
  <c r="U125" i="1" s="1"/>
  <c r="S125" i="1"/>
  <c r="U123" i="1"/>
  <c r="C126" i="1"/>
  <c r="AE125" i="1"/>
  <c r="B125" i="1"/>
  <c r="N125" i="1"/>
  <c r="W125" i="1"/>
  <c r="H125" i="1"/>
  <c r="G125" i="1"/>
  <c r="F125" i="1"/>
  <c r="U124" i="1" l="1"/>
  <c r="K126" i="1"/>
  <c r="AE126" i="1"/>
  <c r="H126" i="1"/>
  <c r="C127" i="1"/>
  <c r="AD126" i="1"/>
  <c r="G126" i="1"/>
  <c r="F126" i="1"/>
  <c r="N126" i="1"/>
  <c r="D126" i="1"/>
  <c r="J126" i="1"/>
  <c r="B126" i="1"/>
  <c r="D127" i="1" l="1"/>
  <c r="F127" i="1"/>
  <c r="N127" i="1"/>
  <c r="K127" i="1"/>
  <c r="B127" i="1"/>
  <c r="J127" i="1"/>
  <c r="C128" i="1"/>
  <c r="AD127" i="1"/>
  <c r="G127" i="1"/>
  <c r="AE127" i="1"/>
  <c r="H127" i="1"/>
  <c r="U126" i="1" l="1"/>
  <c r="N128" i="1"/>
  <c r="AD128" i="1"/>
  <c r="K128" i="1"/>
  <c r="B128" i="1"/>
  <c r="J128" i="1"/>
  <c r="H128" i="1"/>
  <c r="G128" i="1"/>
  <c r="AE128" i="1"/>
  <c r="F128" i="1"/>
  <c r="C129" i="1"/>
  <c r="D128" i="1"/>
  <c r="U127" i="1" l="1"/>
  <c r="F129" i="1"/>
  <c r="C130" i="1"/>
  <c r="AE129" i="1"/>
  <c r="J129" i="1"/>
  <c r="B129" i="1"/>
  <c r="K129" i="1"/>
  <c r="H129" i="1"/>
  <c r="G129" i="1"/>
  <c r="N129" i="1"/>
  <c r="AD129" i="1"/>
  <c r="D129" i="1"/>
  <c r="U128" i="1" l="1"/>
  <c r="G130" i="1"/>
  <c r="F130" i="1"/>
  <c r="K130" i="1"/>
  <c r="D130" i="1"/>
  <c r="B130" i="1"/>
  <c r="AE130" i="1"/>
  <c r="N130" i="1"/>
  <c r="AD130" i="1"/>
  <c r="J130" i="1"/>
  <c r="C131" i="1"/>
  <c r="H130" i="1"/>
  <c r="U129" i="1" l="1"/>
  <c r="H131" i="1"/>
  <c r="G131" i="1"/>
  <c r="F131" i="1"/>
  <c r="D131" i="1"/>
  <c r="N131" i="1"/>
  <c r="K131" i="1"/>
  <c r="AE131" i="1"/>
  <c r="J131" i="1"/>
  <c r="AD131" i="1"/>
  <c r="C132" i="1"/>
  <c r="B131" i="1"/>
  <c r="U130" i="1" l="1"/>
  <c r="AD132" i="1"/>
  <c r="H132" i="1"/>
  <c r="G132" i="1"/>
  <c r="F132" i="1"/>
  <c r="N132" i="1"/>
  <c r="B132" i="1"/>
  <c r="C133" i="1"/>
  <c r="K132" i="1"/>
  <c r="J132" i="1"/>
  <c r="AE132" i="1"/>
  <c r="D132" i="1"/>
  <c r="U131" i="1" l="1"/>
  <c r="C134" i="1"/>
  <c r="AE133" i="1"/>
  <c r="J133" i="1"/>
  <c r="B133" i="1"/>
  <c r="AD133" i="1"/>
  <c r="H133" i="1"/>
  <c r="G133" i="1"/>
  <c r="F133" i="1"/>
  <c r="K133" i="1"/>
  <c r="D133" i="1"/>
  <c r="N133" i="1"/>
  <c r="U132" i="1" l="1"/>
  <c r="K134" i="1"/>
  <c r="AE134" i="1"/>
  <c r="J134" i="1"/>
  <c r="B134" i="1"/>
  <c r="C135" i="1" s="1"/>
  <c r="AD134" i="1"/>
  <c r="H134" i="1"/>
  <c r="G134" i="1"/>
  <c r="F134" i="1"/>
  <c r="N134" i="1"/>
  <c r="D134" i="1"/>
  <c r="AF135" i="1"/>
  <c r="AG135" i="1" l="1"/>
  <c r="U135" i="1" s="1"/>
  <c r="S135" i="1"/>
  <c r="U133" i="1"/>
  <c r="W135" i="1"/>
  <c r="B135" i="1"/>
  <c r="C136" i="1"/>
  <c r="AE135" i="1"/>
  <c r="H135" i="1"/>
  <c r="G135" i="1"/>
  <c r="N135" i="1"/>
  <c r="F135" i="1"/>
  <c r="AF136" i="1"/>
  <c r="AG136" i="1" l="1"/>
  <c r="U136" i="1" s="1"/>
  <c r="S136" i="1"/>
  <c r="U134" i="1"/>
  <c r="F136" i="1"/>
  <c r="N136" i="1"/>
  <c r="B136" i="1"/>
  <c r="C137" i="1" s="1"/>
  <c r="AE136" i="1"/>
  <c r="H136" i="1"/>
  <c r="G136" i="1"/>
  <c r="AF137" i="1"/>
  <c r="S137" i="1" l="1"/>
  <c r="AG137" i="1"/>
  <c r="U137" i="1" s="1"/>
  <c r="H137" i="1"/>
  <c r="G137" i="1"/>
  <c r="F137" i="1"/>
  <c r="N137" i="1"/>
  <c r="AE137" i="1"/>
  <c r="W137" i="1"/>
  <c r="C138" i="1"/>
  <c r="B137" i="1"/>
  <c r="AE138" i="1" l="1"/>
  <c r="J138" i="1"/>
  <c r="B138" i="1"/>
  <c r="AD138" i="1"/>
  <c r="H138" i="1"/>
  <c r="G138" i="1"/>
  <c r="F138" i="1"/>
  <c r="N138" i="1"/>
  <c r="C139" i="1"/>
  <c r="K138" i="1"/>
  <c r="D138" i="1"/>
  <c r="AE139" i="1" l="1"/>
  <c r="J139" i="1"/>
  <c r="B139" i="1"/>
  <c r="AD139" i="1"/>
  <c r="H139" i="1"/>
  <c r="G139" i="1"/>
  <c r="F139" i="1"/>
  <c r="N139" i="1"/>
  <c r="C140" i="1"/>
  <c r="K139" i="1"/>
  <c r="D139" i="1"/>
  <c r="U138" i="1" l="1"/>
  <c r="AE140" i="1"/>
  <c r="J140" i="1"/>
  <c r="B140" i="1"/>
  <c r="AD140" i="1"/>
  <c r="H140" i="1"/>
  <c r="G140" i="1"/>
  <c r="F140" i="1"/>
  <c r="N140" i="1"/>
  <c r="K140" i="1"/>
  <c r="D140" i="1"/>
  <c r="U139" i="1" l="1"/>
  <c r="C141" i="1"/>
  <c r="U140" i="1" l="1"/>
  <c r="D141" i="1"/>
  <c r="K141" i="1"/>
  <c r="AE141" i="1"/>
  <c r="J141" i="1"/>
  <c r="B141" i="1"/>
  <c r="AD141" i="1"/>
  <c r="H141" i="1"/>
  <c r="G141" i="1"/>
  <c r="N141" i="1"/>
  <c r="F141" i="1"/>
  <c r="C142" i="1" l="1"/>
  <c r="AF142" i="1"/>
  <c r="U142" i="1" l="1"/>
  <c r="S142" i="1"/>
  <c r="U141" i="1"/>
  <c r="F142" i="1"/>
  <c r="N142" i="1"/>
  <c r="W142" i="1"/>
  <c r="B142" i="1"/>
  <c r="C143" i="1"/>
  <c r="AE142" i="1"/>
  <c r="H142" i="1"/>
  <c r="G142" i="1"/>
  <c r="H143" i="1" l="1"/>
  <c r="G143" i="1"/>
  <c r="F143" i="1"/>
  <c r="N143" i="1"/>
  <c r="D143" i="1"/>
  <c r="C144" i="1"/>
  <c r="K143" i="1"/>
  <c r="AE143" i="1"/>
  <c r="AD143" i="1"/>
  <c r="J143" i="1"/>
  <c r="B143" i="1"/>
  <c r="C145" i="1" l="1"/>
  <c r="C146" i="1" s="1"/>
  <c r="AE144" i="1"/>
  <c r="H144" i="1"/>
  <c r="AD144" i="1"/>
  <c r="G144" i="1"/>
  <c r="F144" i="1"/>
  <c r="N144" i="1"/>
  <c r="D144" i="1"/>
  <c r="K144" i="1"/>
  <c r="J144" i="1"/>
  <c r="B144" i="1"/>
  <c r="N146" i="1" l="1"/>
  <c r="D146" i="1"/>
  <c r="K146" i="1"/>
  <c r="J146" i="1"/>
  <c r="AE146" i="1"/>
  <c r="AD146" i="1"/>
  <c r="U143" i="1"/>
  <c r="K145" i="1"/>
  <c r="G145" i="1"/>
  <c r="G146" i="1" s="1"/>
  <c r="AE145" i="1"/>
  <c r="AD145" i="1"/>
  <c r="D145" i="1"/>
  <c r="N145" i="1"/>
  <c r="B145" i="1"/>
  <c r="J145" i="1"/>
  <c r="H145" i="1"/>
  <c r="H146" i="1" s="1"/>
  <c r="F145" i="1"/>
  <c r="F146" i="1" s="1"/>
  <c r="B146" i="1" l="1"/>
  <c r="C147" i="1" s="1"/>
  <c r="N147" i="1" s="1"/>
  <c r="U144" i="1"/>
  <c r="AF147" i="1"/>
  <c r="H147" i="1" l="1"/>
  <c r="C148" i="1"/>
  <c r="N148" i="1" s="1"/>
  <c r="G147" i="1"/>
  <c r="F147" i="1"/>
  <c r="B147" i="1"/>
  <c r="S147" i="1"/>
  <c r="AE147" i="1"/>
  <c r="W147" i="1"/>
  <c r="U145" i="1"/>
  <c r="J148" i="1" l="1"/>
  <c r="D148" i="1"/>
  <c r="H148" i="1"/>
  <c r="AD148" i="1"/>
  <c r="G148" i="1"/>
  <c r="AE148" i="1"/>
  <c r="F148" i="1"/>
  <c r="B148" i="1"/>
  <c r="C149" i="1" s="1"/>
  <c r="AE149" i="1" s="1"/>
  <c r="K148" i="1"/>
  <c r="AF149" i="1"/>
  <c r="B149" i="1" l="1"/>
  <c r="F149" i="1"/>
  <c r="J147" i="1" s="1"/>
  <c r="C150" i="1"/>
  <c r="AE150" i="1" s="1"/>
  <c r="S149" i="1"/>
  <c r="N149" i="1"/>
  <c r="W149" i="1"/>
  <c r="G149" i="1"/>
  <c r="H149" i="1"/>
  <c r="U148" i="1"/>
  <c r="AF150" i="1"/>
  <c r="B150" i="1" l="1"/>
  <c r="C151" i="1" s="1"/>
  <c r="N150" i="1"/>
  <c r="G150" i="1"/>
  <c r="H150" i="1"/>
  <c r="F150" i="1"/>
  <c r="S150" i="1"/>
  <c r="AF151" i="1"/>
  <c r="C152" i="1" l="1"/>
  <c r="C153" i="1" s="1"/>
  <c r="W151" i="1"/>
  <c r="F151" i="1"/>
  <c r="B151" i="1"/>
  <c r="N151" i="1"/>
  <c r="H151" i="1"/>
  <c r="S151" i="1"/>
  <c r="AE151" i="1"/>
  <c r="G151" i="1"/>
  <c r="G152" i="1" l="1"/>
  <c r="G153" i="1" s="1"/>
  <c r="J152" i="1"/>
  <c r="AD152" i="1"/>
  <c r="H152" i="1"/>
  <c r="H153" i="1" s="1"/>
  <c r="D152" i="1"/>
  <c r="N152" i="1"/>
  <c r="AE152" i="1"/>
  <c r="F152" i="1"/>
  <c r="F153" i="1" s="1"/>
  <c r="B152" i="1"/>
  <c r="B153" i="1" s="1"/>
  <c r="K152" i="1"/>
  <c r="AD153" i="1"/>
  <c r="N153" i="1"/>
  <c r="C154" i="1"/>
  <c r="AE153" i="1"/>
  <c r="J153" i="1"/>
  <c r="K153" i="1"/>
  <c r="D153" i="1"/>
  <c r="U152" i="1" l="1"/>
  <c r="AE154" i="1"/>
  <c r="J154" i="1"/>
  <c r="B154" i="1"/>
  <c r="AD154" i="1"/>
  <c r="H154" i="1"/>
  <c r="G154" i="1"/>
  <c r="F154" i="1"/>
  <c r="K154" i="1"/>
  <c r="N154" i="1"/>
  <c r="D154" i="1"/>
  <c r="U153" i="1" l="1"/>
  <c r="C155" i="1"/>
  <c r="U154" i="1" l="1"/>
  <c r="F155" i="1"/>
  <c r="N155" i="1"/>
  <c r="D155" i="1"/>
  <c r="K155" i="1"/>
  <c r="C156" i="1"/>
  <c r="AE155" i="1"/>
  <c r="J155" i="1"/>
  <c r="B155" i="1"/>
  <c r="G155" i="1"/>
  <c r="H155" i="1"/>
  <c r="AD155" i="1"/>
  <c r="G156" i="1" l="1"/>
  <c r="F156" i="1"/>
  <c r="N156" i="1"/>
  <c r="D156" i="1"/>
  <c r="K156" i="1"/>
  <c r="H156" i="1"/>
  <c r="J156" i="1"/>
  <c r="B156" i="1"/>
  <c r="C157" i="1" s="1"/>
  <c r="AE156" i="1"/>
  <c r="AD156" i="1"/>
  <c r="AF157" i="1"/>
  <c r="S157" i="1" l="1"/>
  <c r="U155" i="1"/>
  <c r="C158" i="1"/>
  <c r="AE157" i="1"/>
  <c r="H157" i="1"/>
  <c r="G157" i="1"/>
  <c r="F157" i="1"/>
  <c r="N157" i="1"/>
  <c r="W157" i="1"/>
  <c r="B157" i="1"/>
  <c r="AF158" i="1"/>
  <c r="S158" i="1" l="1"/>
  <c r="U156" i="1"/>
  <c r="B158" i="1"/>
  <c r="C159" i="1" s="1"/>
  <c r="AE158" i="1"/>
  <c r="H158" i="1"/>
  <c r="G158" i="1"/>
  <c r="N158" i="1"/>
  <c r="F158" i="1"/>
  <c r="AF159" i="1"/>
  <c r="S159" i="1" l="1"/>
  <c r="F159" i="1"/>
  <c r="N159" i="1"/>
  <c r="B159" i="1"/>
  <c r="W159" i="1"/>
  <c r="G159" i="1"/>
  <c r="AE159" i="1"/>
  <c r="H159" i="1"/>
  <c r="C160" i="1"/>
  <c r="C161" i="1" l="1"/>
  <c r="H160" i="1"/>
  <c r="AE160" i="1"/>
  <c r="G160" i="1"/>
  <c r="AD160" i="1"/>
  <c r="F160" i="1"/>
  <c r="N160" i="1"/>
  <c r="D160" i="1"/>
  <c r="J160" i="1"/>
  <c r="B160" i="1"/>
  <c r="K160" i="1"/>
  <c r="C162" i="1" l="1"/>
  <c r="K161" i="1"/>
  <c r="G161" i="1"/>
  <c r="H161" i="1"/>
  <c r="F161" i="1"/>
  <c r="D161" i="1"/>
  <c r="AE161" i="1"/>
  <c r="N161" i="1"/>
  <c r="B161" i="1"/>
  <c r="AD161" i="1"/>
  <c r="J161" i="1"/>
  <c r="U160" i="1" l="1"/>
  <c r="K162" i="1"/>
  <c r="H162" i="1"/>
  <c r="G162" i="1"/>
  <c r="D162" i="1"/>
  <c r="B162" i="1"/>
  <c r="N162" i="1"/>
  <c r="AE162" i="1"/>
  <c r="J162" i="1"/>
  <c r="AD162" i="1"/>
  <c r="F162" i="1"/>
  <c r="U161" i="1" l="1"/>
  <c r="C163" i="1"/>
  <c r="U162" i="1" l="1"/>
  <c r="F163" i="1"/>
  <c r="D163" i="1"/>
  <c r="K163" i="1"/>
  <c r="C164" i="1"/>
  <c r="AE163" i="1"/>
  <c r="J163" i="1"/>
  <c r="B163" i="1"/>
  <c r="G163" i="1"/>
  <c r="N163" i="1"/>
  <c r="H163" i="1"/>
  <c r="AD163" i="1"/>
  <c r="G164" i="1" l="1"/>
  <c r="N164" i="1"/>
  <c r="D164" i="1"/>
  <c r="K164" i="1"/>
  <c r="H164" i="1"/>
  <c r="AE164" i="1"/>
  <c r="F164" i="1"/>
  <c r="AD164" i="1"/>
  <c r="B164" i="1"/>
  <c r="C165" i="1" s="1"/>
  <c r="J164" i="1"/>
  <c r="AF165" i="1"/>
  <c r="S165" i="1" l="1"/>
  <c r="U163" i="1"/>
  <c r="C166" i="1"/>
  <c r="AE165" i="1"/>
  <c r="H165" i="1"/>
  <c r="F165" i="1"/>
  <c r="N165" i="1"/>
  <c r="W165" i="1"/>
  <c r="G165" i="1"/>
  <c r="B165" i="1"/>
  <c r="AF166" i="1"/>
  <c r="S166" i="1" l="1"/>
  <c r="U164" i="1"/>
  <c r="AE166" i="1"/>
  <c r="H166" i="1"/>
  <c r="G166" i="1"/>
  <c r="B166" i="1"/>
  <c r="C167" i="1" s="1"/>
  <c r="N166" i="1"/>
  <c r="F166" i="1"/>
  <c r="AF167" i="1"/>
  <c r="S167" i="1" l="1"/>
  <c r="F167" i="1"/>
  <c r="N167" i="1"/>
  <c r="B167" i="1"/>
  <c r="G167" i="1"/>
  <c r="AE167" i="1"/>
  <c r="W167" i="1"/>
  <c r="C168" i="1"/>
  <c r="H167" i="1"/>
  <c r="AD168" i="1" l="1"/>
  <c r="H168" i="1"/>
  <c r="G168" i="1"/>
  <c r="F168" i="1"/>
  <c r="N168" i="1"/>
  <c r="AE168" i="1"/>
  <c r="J168" i="1"/>
  <c r="B168" i="1"/>
  <c r="C169" i="1" s="1"/>
  <c r="K168" i="1"/>
  <c r="D168" i="1"/>
  <c r="AF169" i="1"/>
  <c r="S169" i="1" l="1"/>
  <c r="B169" i="1"/>
  <c r="W169" i="1"/>
  <c r="C170" i="1"/>
  <c r="AE169" i="1"/>
  <c r="H169" i="1"/>
  <c r="G169" i="1"/>
  <c r="K167" i="1" s="1"/>
  <c r="F169" i="1"/>
  <c r="N169" i="1"/>
  <c r="U168" i="1" l="1"/>
  <c r="N170" i="1"/>
  <c r="D170" i="1"/>
  <c r="K170" i="1"/>
  <c r="C171" i="1"/>
  <c r="AE170" i="1"/>
  <c r="J170" i="1"/>
  <c r="B170" i="1"/>
  <c r="AD170" i="1"/>
  <c r="F170" i="1"/>
  <c r="H170" i="1"/>
  <c r="G170" i="1"/>
  <c r="F171" i="1" l="1"/>
  <c r="N171" i="1"/>
  <c r="D171" i="1"/>
  <c r="K171" i="1"/>
  <c r="AE171" i="1"/>
  <c r="J171" i="1"/>
  <c r="B171" i="1"/>
  <c r="C172" i="1" s="1"/>
  <c r="G171" i="1"/>
  <c r="AD171" i="1"/>
  <c r="H171" i="1"/>
  <c r="AF172" i="1"/>
  <c r="S172" i="1" l="1"/>
  <c r="U170" i="1"/>
  <c r="G172" i="1"/>
  <c r="J169" i="1" s="1"/>
  <c r="F172" i="1"/>
  <c r="N172" i="1"/>
  <c r="C173" i="1"/>
  <c r="AE172" i="1"/>
  <c r="H172" i="1"/>
  <c r="W172" i="1"/>
  <c r="B172" i="1"/>
  <c r="AF173" i="1"/>
  <c r="S173" i="1" l="1"/>
  <c r="U171" i="1"/>
  <c r="B173" i="1"/>
  <c r="C174" i="1" s="1"/>
  <c r="AE173" i="1"/>
  <c r="H173" i="1"/>
  <c r="G173" i="1"/>
  <c r="F173" i="1"/>
  <c r="N173" i="1"/>
  <c r="AF174" i="1"/>
  <c r="S174" i="1" l="1"/>
  <c r="N174" i="1"/>
  <c r="B174" i="1"/>
  <c r="W174" i="1"/>
  <c r="F174" i="1"/>
  <c r="AE174" i="1"/>
  <c r="H174" i="1"/>
  <c r="C175" i="1"/>
  <c r="G174" i="1"/>
  <c r="G175" i="1" l="1"/>
  <c r="AE175" i="1"/>
  <c r="H175" i="1"/>
  <c r="AD175" i="1"/>
  <c r="F175" i="1"/>
  <c r="C176" i="1"/>
  <c r="N175" i="1"/>
  <c r="D175" i="1"/>
  <c r="J175" i="1"/>
  <c r="K175" i="1"/>
  <c r="B175" i="1"/>
  <c r="N176" i="1" l="1"/>
  <c r="H176" i="1"/>
  <c r="G176" i="1"/>
  <c r="F176" i="1"/>
  <c r="AE176" i="1"/>
  <c r="D176" i="1"/>
  <c r="AD176" i="1"/>
  <c r="B176" i="1"/>
  <c r="C177" i="1" s="1"/>
  <c r="K176" i="1"/>
  <c r="J176" i="1"/>
  <c r="AF177" i="1"/>
  <c r="S177" i="1" l="1"/>
  <c r="U175" i="1"/>
  <c r="F177" i="1"/>
  <c r="J173" i="1" s="1"/>
  <c r="W177" i="1"/>
  <c r="G177" i="1"/>
  <c r="J174" i="1" s="1"/>
  <c r="AE177" i="1"/>
  <c r="N177" i="1"/>
  <c r="C178" i="1"/>
  <c r="B177" i="1"/>
  <c r="H177" i="1"/>
  <c r="AF178" i="1"/>
  <c r="S178" i="1" l="1"/>
  <c r="U176" i="1"/>
  <c r="H178" i="1"/>
  <c r="G178" i="1"/>
  <c r="F178" i="1"/>
  <c r="AE178" i="1"/>
  <c r="N178" i="1"/>
  <c r="B178" i="1"/>
  <c r="C179" i="1" s="1"/>
  <c r="AF179" i="1"/>
  <c r="S179" i="1" l="1"/>
  <c r="W179" i="1"/>
  <c r="G179" i="1"/>
  <c r="N179" i="1"/>
  <c r="AE179" i="1"/>
  <c r="H179" i="1"/>
  <c r="F179" i="1"/>
  <c r="B179" i="1"/>
  <c r="C180" i="1"/>
  <c r="G180" i="1" l="1"/>
  <c r="F180" i="1"/>
  <c r="D180" i="1"/>
  <c r="C181" i="1"/>
  <c r="AE180" i="1"/>
  <c r="J180" i="1"/>
  <c r="B180" i="1"/>
  <c r="N180" i="1"/>
  <c r="K180" i="1"/>
  <c r="AD180" i="1"/>
  <c r="H180" i="1"/>
  <c r="H181" i="1" l="1"/>
  <c r="G181" i="1"/>
  <c r="F181" i="1"/>
  <c r="N181" i="1"/>
  <c r="K181" i="1"/>
  <c r="AD181" i="1"/>
  <c r="B181" i="1"/>
  <c r="C182" i="1" s="1"/>
  <c r="AE181" i="1"/>
  <c r="D181" i="1"/>
  <c r="J181" i="1"/>
  <c r="AF182" i="1"/>
  <c r="S182" i="1" l="1"/>
  <c r="U180" i="1"/>
  <c r="W182" i="1"/>
  <c r="C183" i="1"/>
  <c r="AE182" i="1"/>
  <c r="H182" i="1"/>
  <c r="G182" i="1"/>
  <c r="F182" i="1"/>
  <c r="J178" i="1" s="1"/>
  <c r="B182" i="1"/>
  <c r="N182" i="1"/>
  <c r="AF183" i="1"/>
  <c r="S183" i="1" l="1"/>
  <c r="U181" i="1"/>
  <c r="J179" i="1"/>
  <c r="B183" i="1"/>
  <c r="C184" i="1" s="1"/>
  <c r="G183" i="1"/>
  <c r="N183" i="1"/>
  <c r="F183" i="1"/>
  <c r="AE183" i="1"/>
  <c r="H183" i="1"/>
  <c r="AF184" i="1"/>
  <c r="S184" i="1" l="1"/>
  <c r="G184" i="1"/>
  <c r="F184" i="1"/>
  <c r="N184" i="1"/>
  <c r="B184" i="1"/>
  <c r="C185" i="1"/>
  <c r="AE184" i="1"/>
  <c r="H184" i="1"/>
  <c r="W184" i="1"/>
  <c r="C186" i="1" l="1"/>
  <c r="AE185" i="1"/>
  <c r="J185" i="1"/>
  <c r="B185" i="1"/>
  <c r="AD185" i="1"/>
  <c r="H185" i="1"/>
  <c r="G185" i="1"/>
  <c r="N185" i="1"/>
  <c r="K185" i="1"/>
  <c r="F185" i="1"/>
  <c r="D185" i="1"/>
  <c r="K186" i="1" l="1"/>
  <c r="AE186" i="1"/>
  <c r="J186" i="1"/>
  <c r="B186" i="1"/>
  <c r="C187" i="1" s="1"/>
  <c r="AD186" i="1"/>
  <c r="H186" i="1"/>
  <c r="F186" i="1"/>
  <c r="D186" i="1"/>
  <c r="G186" i="1"/>
  <c r="N186" i="1"/>
  <c r="AF187" i="1"/>
  <c r="S187" i="1" l="1"/>
  <c r="U185" i="1"/>
  <c r="B187" i="1"/>
  <c r="W187" i="1"/>
  <c r="C188" i="1"/>
  <c r="AE187" i="1"/>
  <c r="G187" i="1"/>
  <c r="J184" i="1" s="1"/>
  <c r="N187" i="1"/>
  <c r="F187" i="1"/>
  <c r="J183" i="1" s="1"/>
  <c r="H187" i="1"/>
  <c r="AF188" i="1"/>
  <c r="U186" i="1" l="1"/>
  <c r="S188" i="1"/>
  <c r="G188" i="1"/>
  <c r="F188" i="1"/>
  <c r="N188" i="1"/>
  <c r="B188" i="1"/>
  <c r="C189" i="1" s="1"/>
  <c r="AE188" i="1"/>
  <c r="H188" i="1"/>
  <c r="AF189" i="1"/>
  <c r="S189" i="1" l="1"/>
  <c r="B189" i="1"/>
  <c r="W189" i="1"/>
  <c r="C190" i="1"/>
  <c r="AE189" i="1"/>
  <c r="H189" i="1"/>
  <c r="G189" i="1"/>
  <c r="F189" i="1"/>
  <c r="N189" i="1"/>
  <c r="N190" i="1" l="1"/>
  <c r="D190" i="1"/>
  <c r="K190" i="1"/>
  <c r="C191" i="1"/>
  <c r="AE190" i="1"/>
  <c r="J190" i="1"/>
  <c r="B190" i="1"/>
  <c r="AD190" i="1"/>
  <c r="H190" i="1"/>
  <c r="F190" i="1"/>
  <c r="G190" i="1"/>
  <c r="F191" i="1" l="1"/>
  <c r="N191" i="1"/>
  <c r="D191" i="1"/>
  <c r="K191" i="1"/>
  <c r="AE191" i="1"/>
  <c r="J191" i="1"/>
  <c r="B191" i="1"/>
  <c r="C192" i="1" s="1"/>
  <c r="AD191" i="1"/>
  <c r="G191" i="1"/>
  <c r="H191" i="1"/>
  <c r="AF192" i="1"/>
  <c r="S192" i="1" l="1"/>
  <c r="U190" i="1"/>
  <c r="G192" i="1"/>
  <c r="F192" i="1"/>
  <c r="N192" i="1"/>
  <c r="B192" i="1"/>
  <c r="C193" i="1"/>
  <c r="AE192" i="1"/>
  <c r="H192" i="1"/>
  <c r="W192" i="1"/>
  <c r="AF193" i="1"/>
  <c r="S193" i="1" l="1"/>
  <c r="U191" i="1"/>
  <c r="B193" i="1"/>
  <c r="C194" i="1"/>
  <c r="AE193" i="1"/>
  <c r="H193" i="1"/>
  <c r="G193" i="1"/>
  <c r="F193" i="1"/>
  <c r="N193" i="1"/>
  <c r="J189" i="1"/>
  <c r="C195" i="1" l="1"/>
  <c r="AE194" i="1"/>
  <c r="AD194" i="1"/>
  <c r="N194" i="1"/>
  <c r="D194" i="1"/>
  <c r="K194" i="1"/>
  <c r="J194" i="1"/>
  <c r="B194" i="1"/>
  <c r="H194" i="1"/>
  <c r="F194" i="1"/>
  <c r="G194" i="1"/>
  <c r="F195" i="1" l="1"/>
  <c r="K195" i="1"/>
  <c r="AE195" i="1"/>
  <c r="J195" i="1"/>
  <c r="B195" i="1"/>
  <c r="C196" i="1" s="1"/>
  <c r="AD195" i="1"/>
  <c r="N195" i="1"/>
  <c r="H195" i="1"/>
  <c r="G195" i="1"/>
  <c r="D195" i="1"/>
  <c r="AF196" i="1"/>
  <c r="S196" i="1" l="1"/>
  <c r="U196" i="1"/>
  <c r="U194" i="1"/>
  <c r="G196" i="1"/>
  <c r="F196" i="1"/>
  <c r="W196" i="1"/>
  <c r="B196" i="1"/>
  <c r="C197" i="1"/>
  <c r="N196" i="1"/>
  <c r="AE196" i="1"/>
  <c r="H196" i="1"/>
  <c r="AF197" i="1"/>
  <c r="U197" i="1" l="1"/>
  <c r="S197" i="1"/>
  <c r="U195" i="1"/>
  <c r="C198" i="1"/>
  <c r="AE197" i="1"/>
  <c r="H197" i="1"/>
  <c r="F197" i="1"/>
  <c r="N197" i="1"/>
  <c r="G197" i="1"/>
  <c r="B197" i="1"/>
  <c r="C199" i="1" l="1"/>
  <c r="K198" i="1"/>
  <c r="AE198" i="1"/>
  <c r="J198" i="1"/>
  <c r="B198" i="1"/>
  <c r="H198" i="1"/>
  <c r="G198" i="1"/>
  <c r="F198" i="1"/>
  <c r="AD198" i="1"/>
  <c r="D198" i="1"/>
  <c r="N198" i="1"/>
  <c r="K199" i="1" l="1"/>
  <c r="AE199" i="1"/>
  <c r="J199" i="1"/>
  <c r="B199" i="1"/>
  <c r="C200" i="1" s="1"/>
  <c r="AD199" i="1"/>
  <c r="H199" i="1"/>
  <c r="G199" i="1"/>
  <c r="F199" i="1"/>
  <c r="D199" i="1"/>
  <c r="N199" i="1"/>
  <c r="AF200" i="1"/>
  <c r="S200" i="1" l="1"/>
  <c r="U198" i="1"/>
  <c r="B200" i="1"/>
  <c r="W200" i="1"/>
  <c r="C201" i="1"/>
  <c r="AE200" i="1"/>
  <c r="H200" i="1"/>
  <c r="G200" i="1"/>
  <c r="F200" i="1"/>
  <c r="K197" i="1" s="1"/>
  <c r="N200" i="1"/>
  <c r="U199" i="1" l="1"/>
  <c r="F201" i="1"/>
  <c r="N201" i="1"/>
  <c r="D201" i="1"/>
  <c r="K201" i="1"/>
  <c r="C202" i="1"/>
  <c r="AE201" i="1"/>
  <c r="J201" i="1"/>
  <c r="B201" i="1"/>
  <c r="AD201" i="1"/>
  <c r="G201" i="1"/>
  <c r="H201" i="1"/>
  <c r="G202" i="1" l="1"/>
  <c r="F202" i="1"/>
  <c r="N202" i="1"/>
  <c r="D202" i="1"/>
  <c r="K202" i="1"/>
  <c r="C203" i="1"/>
  <c r="AE202" i="1"/>
  <c r="J202" i="1"/>
  <c r="B202" i="1"/>
  <c r="H202" i="1"/>
  <c r="AD202" i="1"/>
  <c r="U201" i="1" l="1"/>
  <c r="H203" i="1"/>
  <c r="G203" i="1"/>
  <c r="F203" i="1"/>
  <c r="N203" i="1"/>
  <c r="D203" i="1"/>
  <c r="K203" i="1"/>
  <c r="AD203" i="1"/>
  <c r="J203" i="1"/>
  <c r="B203" i="1"/>
  <c r="C204" i="1"/>
  <c r="AE203" i="1"/>
  <c r="U202" i="1" l="1"/>
  <c r="AD204" i="1"/>
  <c r="H204" i="1"/>
  <c r="G204" i="1"/>
  <c r="F204" i="1"/>
  <c r="N204" i="1"/>
  <c r="D204" i="1"/>
  <c r="C205" i="1"/>
  <c r="AE204" i="1"/>
  <c r="J204" i="1"/>
  <c r="B204" i="1"/>
  <c r="K204" i="1"/>
  <c r="U203" i="1" l="1"/>
  <c r="C206" i="1"/>
  <c r="AE205" i="1"/>
  <c r="J205" i="1"/>
  <c r="B205" i="1"/>
  <c r="AD205" i="1"/>
  <c r="H205" i="1"/>
  <c r="G205" i="1"/>
  <c r="F205" i="1"/>
  <c r="N205" i="1"/>
  <c r="K205" i="1"/>
  <c r="D205" i="1"/>
  <c r="U204" i="1" l="1"/>
  <c r="K206" i="1"/>
  <c r="C207" i="1"/>
  <c r="AE206" i="1"/>
  <c r="J206" i="1"/>
  <c r="B206" i="1"/>
  <c r="AD206" i="1"/>
  <c r="H206" i="1"/>
  <c r="G206" i="1"/>
  <c r="F206" i="1"/>
  <c r="D206" i="1"/>
  <c r="N206" i="1"/>
  <c r="U205" i="1" l="1"/>
  <c r="D207" i="1"/>
  <c r="K207" i="1"/>
  <c r="C208" i="1"/>
  <c r="AE207" i="1"/>
  <c r="J207" i="1"/>
  <c r="B207" i="1"/>
  <c r="AD207" i="1"/>
  <c r="H207" i="1"/>
  <c r="G207" i="1"/>
  <c r="N207" i="1"/>
  <c r="F207" i="1"/>
  <c r="U206" i="1" l="1"/>
  <c r="N208" i="1"/>
  <c r="D208" i="1"/>
  <c r="K208" i="1"/>
  <c r="AE208" i="1"/>
  <c r="J208" i="1"/>
  <c r="B208" i="1"/>
  <c r="C209" i="1" s="1"/>
  <c r="AD208" i="1"/>
  <c r="H208" i="1"/>
  <c r="F208" i="1"/>
  <c r="G208" i="1"/>
  <c r="AF209" i="1"/>
  <c r="S209" i="1" l="1"/>
  <c r="U207" i="1"/>
  <c r="N209" i="1"/>
  <c r="B209" i="1"/>
  <c r="W209" i="1"/>
  <c r="C210" i="1"/>
  <c r="C211" i="1" s="1"/>
  <c r="AE209" i="1"/>
  <c r="H209" i="1"/>
  <c r="F209" i="1"/>
  <c r="G209" i="1"/>
  <c r="AF210" i="1"/>
  <c r="D211" i="1" l="1"/>
  <c r="K211" i="1"/>
  <c r="J211" i="1"/>
  <c r="AE211" i="1"/>
  <c r="C212" i="1"/>
  <c r="AD211" i="1"/>
  <c r="N211" i="1"/>
  <c r="S210" i="1"/>
  <c r="U208" i="1"/>
  <c r="AE210" i="1"/>
  <c r="H210" i="1"/>
  <c r="H211" i="1" s="1"/>
  <c r="G210" i="1"/>
  <c r="G211" i="1" s="1"/>
  <c r="F210" i="1"/>
  <c r="F211" i="1" s="1"/>
  <c r="N210" i="1"/>
  <c r="B210" i="1"/>
  <c r="B211" i="1" s="1"/>
  <c r="G212" i="1" l="1"/>
  <c r="F212" i="1"/>
  <c r="C213" i="1"/>
  <c r="N212" i="1"/>
  <c r="D212" i="1"/>
  <c r="K212" i="1"/>
  <c r="J212" i="1"/>
  <c r="B212" i="1"/>
  <c r="AE212" i="1"/>
  <c r="AD212" i="1"/>
  <c r="H212" i="1"/>
  <c r="J213" i="1" l="1"/>
  <c r="B213" i="1"/>
  <c r="AE213" i="1"/>
  <c r="C214" i="1"/>
  <c r="AD213" i="1"/>
  <c r="H213" i="1"/>
  <c r="K213" i="1"/>
  <c r="G213" i="1"/>
  <c r="F213" i="1"/>
  <c r="N213" i="1"/>
  <c r="D213" i="1"/>
  <c r="N214" i="1" l="1"/>
  <c r="D214" i="1"/>
  <c r="K214" i="1"/>
  <c r="J214" i="1"/>
  <c r="B214" i="1"/>
  <c r="AE214" i="1"/>
  <c r="AD214" i="1"/>
  <c r="H214" i="1"/>
  <c r="G214" i="1"/>
  <c r="F214" i="1"/>
  <c r="C215" i="1"/>
  <c r="U219" i="1"/>
  <c r="U215" i="1"/>
  <c r="AD215" i="1" l="1"/>
  <c r="G215" i="1"/>
  <c r="C216" i="1"/>
  <c r="F215" i="1"/>
  <c r="K215" i="1"/>
  <c r="D215" i="1"/>
  <c r="AE215" i="1"/>
  <c r="N215" i="1"/>
  <c r="H215" i="1"/>
  <c r="J215" i="1"/>
  <c r="B215" i="1"/>
  <c r="U220" i="1"/>
  <c r="U216" i="1"/>
  <c r="C217" i="1" l="1"/>
  <c r="AE216" i="1"/>
  <c r="N216" i="1"/>
  <c r="J216" i="1"/>
  <c r="B216" i="1"/>
  <c r="AD216" i="1"/>
  <c r="H216" i="1"/>
  <c r="G216" i="1"/>
  <c r="F216" i="1"/>
  <c r="K216" i="1"/>
  <c r="D216" i="1"/>
  <c r="G217" i="1" l="1"/>
  <c r="B217" i="1"/>
  <c r="C218" i="1"/>
  <c r="AD217" i="1"/>
  <c r="H217" i="1"/>
  <c r="F217" i="1"/>
  <c r="N217" i="1"/>
  <c r="D217" i="1"/>
  <c r="J217" i="1"/>
  <c r="K217" i="1"/>
  <c r="AE217" i="1"/>
  <c r="J218" i="1" l="1"/>
  <c r="B218" i="1"/>
  <c r="AE218" i="1"/>
  <c r="N218" i="1"/>
  <c r="AD218" i="1"/>
  <c r="H218" i="1"/>
  <c r="D218" i="1"/>
  <c r="G218" i="1"/>
  <c r="K218" i="1"/>
  <c r="F218" i="1"/>
  <c r="K45" i="1"/>
  <c r="D45" i="1" s="1"/>
  <c r="K48" i="1"/>
  <c r="D48" i="1" s="1"/>
  <c r="K38" i="1"/>
  <c r="U221" i="1"/>
  <c r="K30" i="1"/>
  <c r="D30" i="1" s="1"/>
  <c r="K137" i="1"/>
  <c r="J137" i="1"/>
  <c r="K151" i="1"/>
  <c r="J151" i="1"/>
  <c r="K159" i="1"/>
  <c r="J159" i="1"/>
  <c r="J167" i="1"/>
  <c r="D167" i="1" s="1"/>
  <c r="K20" i="1"/>
  <c r="J20" i="1"/>
  <c r="J29" i="1"/>
  <c r="K29" i="1"/>
  <c r="K34" i="1"/>
  <c r="D34" i="1" s="1"/>
  <c r="J38" i="1"/>
  <c r="K51" i="1"/>
  <c r="D51" i="1" s="1"/>
  <c r="K58" i="1"/>
  <c r="J55" i="1"/>
  <c r="D55" i="1" s="1"/>
  <c r="J58" i="1"/>
  <c r="K63" i="1"/>
  <c r="D63" i="1" s="1"/>
  <c r="K67" i="1"/>
  <c r="D67" i="1" s="1"/>
  <c r="J75" i="1"/>
  <c r="D75" i="1" s="1"/>
  <c r="K78" i="1"/>
  <c r="J78" i="1"/>
  <c r="K82" i="1"/>
  <c r="J82" i="1"/>
  <c r="J86" i="1"/>
  <c r="J94" i="1"/>
  <c r="K94" i="1"/>
  <c r="J101" i="1"/>
  <c r="J98" i="1"/>
  <c r="D98" i="1" s="1"/>
  <c r="J113" i="1"/>
  <c r="K113" i="1"/>
  <c r="K118" i="1"/>
  <c r="J118" i="1"/>
  <c r="K125" i="1"/>
  <c r="J125" i="1"/>
  <c r="J136" i="1"/>
  <c r="K136" i="1"/>
  <c r="K142" i="1"/>
  <c r="J142" i="1"/>
  <c r="J150" i="1"/>
  <c r="K150" i="1"/>
  <c r="K158" i="1"/>
  <c r="J158" i="1"/>
  <c r="K166" i="1"/>
  <c r="J166" i="1"/>
  <c r="K173" i="1"/>
  <c r="D173" i="1" s="1"/>
  <c r="K178" i="1"/>
  <c r="D178" i="1" s="1"/>
  <c r="K183" i="1"/>
  <c r="D183" i="1" s="1"/>
  <c r="J188" i="1"/>
  <c r="K188" i="1"/>
  <c r="K193" i="1"/>
  <c r="J193" i="1"/>
  <c r="J197" i="1"/>
  <c r="D197" i="1" s="1"/>
  <c r="J200" i="1"/>
  <c r="D38" i="1" l="1"/>
  <c r="D193" i="1"/>
  <c r="D20" i="1"/>
  <c r="D113" i="1"/>
  <c r="D150" i="1"/>
  <c r="D125" i="1"/>
  <c r="D94" i="1"/>
  <c r="D151" i="1"/>
  <c r="D118" i="1"/>
  <c r="D29" i="1"/>
  <c r="U222" i="1"/>
  <c r="D142" i="1"/>
  <c r="D166" i="1"/>
  <c r="D136" i="1"/>
  <c r="D82" i="1"/>
  <c r="D58" i="1"/>
  <c r="D137" i="1"/>
  <c r="D188" i="1"/>
  <c r="D158" i="1"/>
  <c r="D78" i="1"/>
  <c r="D159" i="1"/>
  <c r="C219" i="1" l="1"/>
  <c r="AF219" i="1"/>
  <c r="S219" i="1" l="1"/>
  <c r="F219" i="1"/>
  <c r="B219" i="1"/>
  <c r="N219" i="1"/>
  <c r="W219" i="1"/>
  <c r="H219" i="1"/>
  <c r="AE219" i="1"/>
  <c r="G219" i="1"/>
  <c r="C220" i="1"/>
  <c r="AF220" i="1"/>
  <c r="S220" i="1" l="1"/>
  <c r="F220" i="1"/>
  <c r="AE220" i="1"/>
  <c r="B220" i="1"/>
  <c r="H220" i="1"/>
  <c r="N220" i="1"/>
  <c r="G220" i="1"/>
  <c r="C221" i="1"/>
  <c r="D221" i="1" l="1"/>
  <c r="F221" i="1"/>
  <c r="J221" i="1"/>
  <c r="G221" i="1"/>
  <c r="B221" i="1"/>
  <c r="K221" i="1"/>
  <c r="N221" i="1"/>
  <c r="C222" i="1"/>
  <c r="AD221" i="1"/>
  <c r="AE221" i="1"/>
  <c r="H221" i="1"/>
  <c r="A5" i="1" l="1"/>
  <c r="F222" i="1"/>
  <c r="J17" i="1" s="1"/>
  <c r="AE222" i="1"/>
  <c r="AD222" i="1"/>
  <c r="N222" i="1"/>
  <c r="G222" i="1"/>
  <c r="K179" i="1" s="1"/>
  <c r="D179" i="1" s="1"/>
  <c r="H222" i="1"/>
  <c r="J222" i="1"/>
  <c r="D222" i="1"/>
  <c r="B222" i="1"/>
  <c r="K222" i="1"/>
  <c r="J220" i="1" l="1"/>
  <c r="K17" i="1"/>
  <c r="D17" i="1" s="1"/>
  <c r="K169" i="1"/>
  <c r="D169" i="1" s="1"/>
  <c r="K189" i="1"/>
  <c r="D189" i="1" s="1"/>
  <c r="K184" i="1"/>
  <c r="D184" i="1" s="1"/>
  <c r="K174" i="1"/>
  <c r="D174" i="1" s="1"/>
  <c r="J210" i="1"/>
  <c r="K86" i="1"/>
  <c r="D86" i="1" s="1"/>
  <c r="K220" i="1"/>
  <c r="K210" i="1"/>
  <c r="K101" i="1"/>
  <c r="D101" i="1" s="1"/>
  <c r="K200" i="1"/>
  <c r="D200" i="1" s="1"/>
  <c r="K147" i="1"/>
  <c r="D147" i="1" s="1"/>
  <c r="D220" i="1" l="1"/>
  <c r="D210" i="1"/>
  <c r="G5" i="1" l="1"/>
  <c r="W8" i="1" s="1"/>
  <c r="H5" i="1" l="1"/>
  <c r="X8" i="1" s="1"/>
  <c r="T16" i="1"/>
  <c r="AD16" i="1"/>
  <c r="AD17" i="1" s="1"/>
  <c r="F5" i="1"/>
  <c r="AH18" i="1" l="1"/>
  <c r="AH19" i="1"/>
  <c r="AH17" i="1"/>
  <c r="AN17" i="1" s="1"/>
  <c r="AD20" i="1"/>
  <c r="AH48" i="1"/>
  <c r="AN48" i="1" s="1"/>
  <c r="AH213" i="1"/>
  <c r="AH47" i="1"/>
  <c r="AH222" i="1"/>
  <c r="AH210" i="1"/>
  <c r="AH199" i="1"/>
  <c r="AH181" i="1"/>
  <c r="AH170" i="1"/>
  <c r="AH184" i="1"/>
  <c r="AN184" i="1" s="1"/>
  <c r="AH160" i="1"/>
  <c r="AH163" i="1"/>
  <c r="AH135" i="1"/>
  <c r="AN135" i="1" s="1"/>
  <c r="AH157" i="1"/>
  <c r="AN157" i="1" s="1"/>
  <c r="AH133" i="1"/>
  <c r="AH120" i="1"/>
  <c r="AH114" i="1"/>
  <c r="AH80" i="1"/>
  <c r="AH92" i="1"/>
  <c r="AH111" i="1"/>
  <c r="AH66" i="1"/>
  <c r="AN66" i="1" s="1"/>
  <c r="AH115" i="1"/>
  <c r="AH86" i="1"/>
  <c r="AN86" i="1" s="1"/>
  <c r="AH78" i="1"/>
  <c r="AN78" i="1" s="1"/>
  <c r="AH61" i="1"/>
  <c r="AH37" i="1"/>
  <c r="AN37" i="1" s="1"/>
  <c r="AH39" i="1"/>
  <c r="AH16" i="1"/>
  <c r="AN16" i="1" s="1"/>
  <c r="AH108" i="1"/>
  <c r="AH83" i="1"/>
  <c r="AH27" i="1"/>
  <c r="AH24" i="1"/>
  <c r="AH190" i="1"/>
  <c r="AH143" i="1"/>
  <c r="AH75" i="1"/>
  <c r="AH100" i="1"/>
  <c r="AH34" i="1"/>
  <c r="AH68" i="1"/>
  <c r="AH165" i="1"/>
  <c r="AN165" i="1" s="1"/>
  <c r="AH81" i="1"/>
  <c r="AH99" i="1"/>
  <c r="AH212" i="1"/>
  <c r="AH43" i="1"/>
  <c r="AH201" i="1"/>
  <c r="AH205" i="1"/>
  <c r="AH191" i="1"/>
  <c r="AH192" i="1"/>
  <c r="AN192" i="1" s="1"/>
  <c r="AH166" i="1"/>
  <c r="AH182" i="1"/>
  <c r="AN182" i="1" s="1"/>
  <c r="AH158" i="1"/>
  <c r="AH162" i="1"/>
  <c r="AH128" i="1"/>
  <c r="AH154" i="1"/>
  <c r="AH134" i="1"/>
  <c r="AH119" i="1"/>
  <c r="AH103" i="1"/>
  <c r="AH105" i="1"/>
  <c r="AH82" i="1"/>
  <c r="AN82" i="1" s="1"/>
  <c r="AH124" i="1"/>
  <c r="AH73" i="1"/>
  <c r="AH98" i="1"/>
  <c r="AN98" i="1" s="1"/>
  <c r="AH70" i="1"/>
  <c r="AN70" i="1" s="1"/>
  <c r="AH71" i="1"/>
  <c r="AH59" i="1"/>
  <c r="AH33" i="1"/>
  <c r="AN33" i="1" s="1"/>
  <c r="AH35" i="1"/>
  <c r="AH20" i="1"/>
  <c r="AN20" i="1" s="1"/>
  <c r="AH153" i="1"/>
  <c r="AH91" i="1"/>
  <c r="AH64" i="1"/>
  <c r="V8" i="1"/>
  <c r="AH174" i="1"/>
  <c r="AN174" i="1" s="1"/>
  <c r="AH149" i="1"/>
  <c r="AN149" i="1" s="1"/>
  <c r="AH90" i="1"/>
  <c r="AH58" i="1"/>
  <c r="AN58" i="1" s="1"/>
  <c r="AH204" i="1"/>
  <c r="AH150" i="1"/>
  <c r="AH126" i="1"/>
  <c r="AH88" i="1"/>
  <c r="AH23" i="1"/>
  <c r="AH214" i="1"/>
  <c r="AH195" i="1"/>
  <c r="AH197" i="1"/>
  <c r="AH187" i="1"/>
  <c r="AN187" i="1" s="1"/>
  <c r="AH188" i="1"/>
  <c r="AH177" i="1"/>
  <c r="AN177" i="1" s="1"/>
  <c r="AH167" i="1"/>
  <c r="AN167" i="1" s="1"/>
  <c r="AH147" i="1"/>
  <c r="AN147" i="1" s="1"/>
  <c r="AH161" i="1"/>
  <c r="AH129" i="1"/>
  <c r="AH148" i="1"/>
  <c r="AH141" i="1"/>
  <c r="AH113" i="1"/>
  <c r="AH89" i="1"/>
  <c r="AH97" i="1"/>
  <c r="AH116" i="1"/>
  <c r="AH112" i="1"/>
  <c r="AN112" i="1" s="1"/>
  <c r="AH50" i="1"/>
  <c r="AN50" i="1" s="1"/>
  <c r="AH74" i="1"/>
  <c r="AN74" i="1" s="1"/>
  <c r="AH63" i="1"/>
  <c r="AH44" i="1"/>
  <c r="AN44" i="1" s="1"/>
  <c r="AH53" i="1"/>
  <c r="AH76" i="1"/>
  <c r="AH38" i="1"/>
  <c r="AH60" i="1"/>
  <c r="AH216" i="1"/>
  <c r="AH178" i="1"/>
  <c r="AH151" i="1"/>
  <c r="AN151" i="1" s="1"/>
  <c r="AH140" i="1"/>
  <c r="AH94" i="1"/>
  <c r="AH117" i="1"/>
  <c r="AN117" i="1" s="1"/>
  <c r="AH42" i="1"/>
  <c r="AH215" i="1"/>
  <c r="AH127" i="1"/>
  <c r="AH62" i="1"/>
  <c r="AN62" i="1" s="1"/>
  <c r="AH29" i="1"/>
  <c r="AH200" i="1"/>
  <c r="AN200" i="1" s="1"/>
  <c r="AH164" i="1"/>
  <c r="AH121" i="1"/>
  <c r="AH72" i="1"/>
  <c r="AH21" i="1"/>
  <c r="AH211" i="1"/>
  <c r="AH209" i="1"/>
  <c r="AN209" i="1" s="1"/>
  <c r="AH220" i="1"/>
  <c r="AH183" i="1"/>
  <c r="AH185" i="1"/>
  <c r="AH171" i="1"/>
  <c r="AH172" i="1"/>
  <c r="AN172" i="1" s="1"/>
  <c r="AH155" i="1"/>
  <c r="AH159" i="1"/>
  <c r="AN159" i="1" s="1"/>
  <c r="AH142" i="1"/>
  <c r="AN142" i="1" s="1"/>
  <c r="AH137" i="1"/>
  <c r="AN137" i="1" s="1"/>
  <c r="AH125" i="1"/>
  <c r="AN125" i="1" s="1"/>
  <c r="AH109" i="1"/>
  <c r="AH79" i="1"/>
  <c r="AH96" i="1"/>
  <c r="AH110" i="1"/>
  <c r="AH102" i="1"/>
  <c r="AH45" i="1"/>
  <c r="AH69" i="1"/>
  <c r="AH57" i="1"/>
  <c r="AH36" i="1"/>
  <c r="AH54" i="1"/>
  <c r="AN54" i="1" s="1"/>
  <c r="AH49" i="1"/>
  <c r="AH22" i="1"/>
  <c r="AH31" i="1"/>
  <c r="AH87" i="1"/>
  <c r="AH193" i="1"/>
  <c r="AH84" i="1"/>
  <c r="AH189" i="1"/>
  <c r="AN189" i="1" s="1"/>
  <c r="AH106" i="1"/>
  <c r="AH25" i="1"/>
  <c r="AH217" i="1"/>
  <c r="AH202" i="1"/>
  <c r="AH207" i="1"/>
  <c r="AH179" i="1"/>
  <c r="AN179" i="1" s="1"/>
  <c r="AH206" i="1"/>
  <c r="AH186" i="1"/>
  <c r="AH168" i="1"/>
  <c r="AH156" i="1"/>
  <c r="AH152" i="1"/>
  <c r="AH136" i="1"/>
  <c r="AH132" i="1"/>
  <c r="AH118" i="1"/>
  <c r="AH122" i="1"/>
  <c r="AH104" i="1"/>
  <c r="AH95" i="1"/>
  <c r="AH107" i="1"/>
  <c r="AH93" i="1"/>
  <c r="AN93" i="1" s="1"/>
  <c r="AH85" i="1"/>
  <c r="AH56" i="1"/>
  <c r="AH51" i="1"/>
  <c r="AH32" i="1"/>
  <c r="AH52" i="1"/>
  <c r="AH65" i="1"/>
  <c r="AH14" i="1"/>
  <c r="AH30" i="1"/>
  <c r="AN30" i="1" s="1"/>
  <c r="AH218" i="1"/>
  <c r="AH221" i="1"/>
  <c r="AH203" i="1"/>
  <c r="AH219" i="1"/>
  <c r="AN219" i="1" s="1"/>
  <c r="AH198" i="1"/>
  <c r="AH175" i="1"/>
  <c r="AH130" i="1"/>
  <c r="AH145" i="1"/>
  <c r="AH67" i="1"/>
  <c r="AH46" i="1"/>
  <c r="AH180" i="1"/>
  <c r="AH139" i="1"/>
  <c r="AH77" i="1"/>
  <c r="AH26" i="1"/>
  <c r="AH41" i="1"/>
  <c r="AH194" i="1"/>
  <c r="AH169" i="1"/>
  <c r="AN169" i="1" s="1"/>
  <c r="AH138" i="1"/>
  <c r="AH55" i="1"/>
  <c r="AH40" i="1"/>
  <c r="AH146" i="1"/>
  <c r="AH208" i="1"/>
  <c r="AH196" i="1"/>
  <c r="AN196" i="1" s="1"/>
  <c r="AH173" i="1"/>
  <c r="AH144" i="1"/>
  <c r="AH28" i="1"/>
  <c r="AN28" i="1" s="1"/>
  <c r="AH176" i="1"/>
  <c r="AH131" i="1"/>
  <c r="AH123" i="1"/>
  <c r="AH101" i="1"/>
  <c r="AN101" i="1" s="1"/>
  <c r="E16" i="1"/>
  <c r="E17" i="1" s="1"/>
  <c r="E18" i="1" s="1"/>
  <c r="E19" i="1" s="1"/>
  <c r="AN19" i="1" l="1"/>
  <c r="W19" i="1"/>
  <c r="X19" i="1" s="1"/>
  <c r="AN18" i="1"/>
  <c r="W18" i="1"/>
  <c r="X18" i="1" s="1"/>
  <c r="AN67" i="1"/>
  <c r="W67" i="1"/>
  <c r="AN94" i="1"/>
  <c r="W94" i="1"/>
  <c r="AN158" i="1"/>
  <c r="W158" i="1"/>
  <c r="AN210" i="1"/>
  <c r="W210" i="1"/>
  <c r="AN55" i="1"/>
  <c r="W55" i="1"/>
  <c r="AN51" i="1"/>
  <c r="W51" i="1"/>
  <c r="AN118" i="1"/>
  <c r="W118" i="1"/>
  <c r="AN193" i="1"/>
  <c r="W193" i="1"/>
  <c r="AN220" i="1"/>
  <c r="W220" i="1"/>
  <c r="AN29" i="1"/>
  <c r="W29" i="1"/>
  <c r="AN38" i="1"/>
  <c r="W38" i="1"/>
  <c r="AN63" i="1"/>
  <c r="W63" i="1"/>
  <c r="AN166" i="1"/>
  <c r="W166" i="1"/>
  <c r="AN45" i="1"/>
  <c r="W45" i="1"/>
  <c r="AN178" i="1"/>
  <c r="W178" i="1"/>
  <c r="AN197" i="1"/>
  <c r="W197" i="1"/>
  <c r="AN71" i="1"/>
  <c r="W71" i="1"/>
  <c r="AN75" i="1"/>
  <c r="W75" i="1"/>
  <c r="AN136" i="1"/>
  <c r="W136" i="1"/>
  <c r="AN173" i="1"/>
  <c r="W173" i="1"/>
  <c r="AN183" i="1"/>
  <c r="W183" i="1"/>
  <c r="AN113" i="1"/>
  <c r="W113" i="1"/>
  <c r="AN188" i="1"/>
  <c r="W188" i="1"/>
  <c r="AN150" i="1"/>
  <c r="W150" i="1"/>
  <c r="AN34" i="1"/>
  <c r="W34" i="1"/>
  <c r="AN155" i="1"/>
  <c r="W155" i="1"/>
  <c r="X155" i="1" s="1"/>
  <c r="W161" i="1"/>
  <c r="X161" i="1" s="1"/>
  <c r="AN161" i="1"/>
  <c r="W190" i="1"/>
  <c r="X190" i="1" s="1"/>
  <c r="AN190" i="1"/>
  <c r="E20" i="1"/>
  <c r="AN41" i="1"/>
  <c r="W41" i="1"/>
  <c r="X41" i="1" s="1"/>
  <c r="AN130" i="1"/>
  <c r="W130" i="1"/>
  <c r="X130" i="1" s="1"/>
  <c r="AN14" i="1"/>
  <c r="W14" i="1"/>
  <c r="AN107" i="1"/>
  <c r="W107" i="1"/>
  <c r="X107" i="1" s="1"/>
  <c r="AN156" i="1"/>
  <c r="W156" i="1"/>
  <c r="X156" i="1" s="1"/>
  <c r="W25" i="1"/>
  <c r="X25" i="1" s="1"/>
  <c r="AN25" i="1"/>
  <c r="W49" i="1"/>
  <c r="X49" i="1" s="1"/>
  <c r="X48" i="1" s="1"/>
  <c r="AN49" i="1"/>
  <c r="AN96" i="1"/>
  <c r="W96" i="1"/>
  <c r="X96" i="1" s="1"/>
  <c r="AN72" i="1"/>
  <c r="W72" i="1"/>
  <c r="X72" i="1" s="1"/>
  <c r="AN42" i="1"/>
  <c r="W42" i="1"/>
  <c r="X42" i="1" s="1"/>
  <c r="W116" i="1"/>
  <c r="X116" i="1" s="1"/>
  <c r="AN116" i="1"/>
  <c r="AN23" i="1"/>
  <c r="W23" i="1"/>
  <c r="X23" i="1" s="1"/>
  <c r="AN59" i="1"/>
  <c r="W59" i="1"/>
  <c r="X59" i="1" s="1"/>
  <c r="AN103" i="1"/>
  <c r="W103" i="1"/>
  <c r="X103" i="1" s="1"/>
  <c r="AN81" i="1"/>
  <c r="W81" i="1"/>
  <c r="X81" i="1" s="1"/>
  <c r="AN24" i="1"/>
  <c r="W24" i="1"/>
  <c r="X24" i="1" s="1"/>
  <c r="AN120" i="1"/>
  <c r="W120" i="1"/>
  <c r="X120" i="1" s="1"/>
  <c r="AN181" i="1"/>
  <c r="W181" i="1"/>
  <c r="X181" i="1" s="1"/>
  <c r="AN217" i="1"/>
  <c r="W217" i="1"/>
  <c r="X217" i="1" s="1"/>
  <c r="AN99" i="1"/>
  <c r="W99" i="1"/>
  <c r="X99" i="1" s="1"/>
  <c r="W208" i="1"/>
  <c r="X208" i="1" s="1"/>
  <c r="AN208" i="1"/>
  <c r="W26" i="1"/>
  <c r="X26" i="1" s="1"/>
  <c r="AN26" i="1"/>
  <c r="W175" i="1"/>
  <c r="X175" i="1" s="1"/>
  <c r="AN175" i="1"/>
  <c r="AN65" i="1"/>
  <c r="W65" i="1"/>
  <c r="X65" i="1" s="1"/>
  <c r="AN95" i="1"/>
  <c r="W95" i="1"/>
  <c r="X95" i="1" s="1"/>
  <c r="AN168" i="1"/>
  <c r="W168" i="1"/>
  <c r="X168" i="1" s="1"/>
  <c r="X167" i="1" s="1"/>
  <c r="AN106" i="1"/>
  <c r="W106" i="1"/>
  <c r="X106" i="1" s="1"/>
  <c r="AN79" i="1"/>
  <c r="W79" i="1"/>
  <c r="X79" i="1" s="1"/>
  <c r="AN171" i="1"/>
  <c r="W171" i="1"/>
  <c r="X171" i="1" s="1"/>
  <c r="AN121" i="1"/>
  <c r="W121" i="1"/>
  <c r="X121" i="1" s="1"/>
  <c r="AN76" i="1"/>
  <c r="W76" i="1"/>
  <c r="X76" i="1" s="1"/>
  <c r="AN97" i="1"/>
  <c r="W97" i="1"/>
  <c r="X97" i="1" s="1"/>
  <c r="AN88" i="1"/>
  <c r="W88" i="1"/>
  <c r="X88" i="1" s="1"/>
  <c r="AN119" i="1"/>
  <c r="W119" i="1"/>
  <c r="X119" i="1" s="1"/>
  <c r="AN27" i="1"/>
  <c r="W27" i="1"/>
  <c r="X27" i="1" s="1"/>
  <c r="W133" i="1"/>
  <c r="X133" i="1" s="1"/>
  <c r="AN133" i="1"/>
  <c r="AN199" i="1"/>
  <c r="W199" i="1"/>
  <c r="X199" i="1" s="1"/>
  <c r="W145" i="1"/>
  <c r="X145" i="1" s="1"/>
  <c r="AN145" i="1"/>
  <c r="AN110" i="1"/>
  <c r="W110" i="1"/>
  <c r="X110" i="1" s="1"/>
  <c r="W170" i="1"/>
  <c r="X170" i="1" s="1"/>
  <c r="AN170" i="1"/>
  <c r="AN123" i="1"/>
  <c r="W123" i="1"/>
  <c r="X123" i="1" s="1"/>
  <c r="AN146" i="1"/>
  <c r="W146" i="1"/>
  <c r="X146" i="1" s="1"/>
  <c r="AN77" i="1"/>
  <c r="W77" i="1"/>
  <c r="X77" i="1" s="1"/>
  <c r="W198" i="1"/>
  <c r="X198" i="1" s="1"/>
  <c r="AN198" i="1"/>
  <c r="AN52" i="1"/>
  <c r="W52" i="1"/>
  <c r="X52" i="1" s="1"/>
  <c r="AN104" i="1"/>
  <c r="W104" i="1"/>
  <c r="X104" i="1" s="1"/>
  <c r="AN186" i="1"/>
  <c r="W186" i="1"/>
  <c r="X186" i="1" s="1"/>
  <c r="AN36" i="1"/>
  <c r="W36" i="1"/>
  <c r="X36" i="1" s="1"/>
  <c r="AN109" i="1"/>
  <c r="W109" i="1"/>
  <c r="X109" i="1" s="1"/>
  <c r="AN185" i="1"/>
  <c r="W185" i="1"/>
  <c r="X185" i="1" s="1"/>
  <c r="AN164" i="1"/>
  <c r="W164" i="1"/>
  <c r="X164" i="1" s="1"/>
  <c r="AN53" i="1"/>
  <c r="W53" i="1"/>
  <c r="X53" i="1" s="1"/>
  <c r="W89" i="1"/>
  <c r="X89" i="1" s="1"/>
  <c r="AN89" i="1"/>
  <c r="AN126" i="1"/>
  <c r="W126" i="1"/>
  <c r="X126" i="1" s="1"/>
  <c r="AN64" i="1"/>
  <c r="W64" i="1"/>
  <c r="X64" i="1" s="1"/>
  <c r="AN134" i="1"/>
  <c r="W134" i="1"/>
  <c r="X134" i="1" s="1"/>
  <c r="AN191" i="1"/>
  <c r="W191" i="1"/>
  <c r="X191" i="1" s="1"/>
  <c r="AN68" i="1"/>
  <c r="W68" i="1"/>
  <c r="X68" i="1" s="1"/>
  <c r="W83" i="1"/>
  <c r="X83" i="1" s="1"/>
  <c r="AN83" i="1"/>
  <c r="AN115" i="1"/>
  <c r="W115" i="1"/>
  <c r="X115" i="1" s="1"/>
  <c r="AN21" i="1"/>
  <c r="W21" i="1"/>
  <c r="X21" i="1" s="1"/>
  <c r="AN214" i="1"/>
  <c r="W214" i="1"/>
  <c r="X214" i="1" s="1"/>
  <c r="AN61" i="1"/>
  <c r="W61" i="1"/>
  <c r="X61" i="1" s="1"/>
  <c r="AN131" i="1"/>
  <c r="W131" i="1"/>
  <c r="X131" i="1" s="1"/>
  <c r="W40" i="1"/>
  <c r="X40" i="1" s="1"/>
  <c r="AN40" i="1"/>
  <c r="W139" i="1"/>
  <c r="X139" i="1" s="1"/>
  <c r="AN139" i="1"/>
  <c r="W32" i="1"/>
  <c r="X32" i="1" s="1"/>
  <c r="AN32" i="1"/>
  <c r="W122" i="1"/>
  <c r="X122" i="1" s="1"/>
  <c r="AN122" i="1"/>
  <c r="AN206" i="1"/>
  <c r="W206" i="1"/>
  <c r="X206" i="1" s="1"/>
  <c r="W84" i="1"/>
  <c r="X84" i="1" s="1"/>
  <c r="AN84" i="1"/>
  <c r="AN57" i="1"/>
  <c r="W57" i="1"/>
  <c r="X57" i="1" s="1"/>
  <c r="W140" i="1"/>
  <c r="X140" i="1" s="1"/>
  <c r="AN140" i="1"/>
  <c r="AN91" i="1"/>
  <c r="W91" i="1"/>
  <c r="X91" i="1" s="1"/>
  <c r="AN154" i="1"/>
  <c r="W154" i="1"/>
  <c r="X154" i="1" s="1"/>
  <c r="W205" i="1"/>
  <c r="X205" i="1" s="1"/>
  <c r="AN205" i="1"/>
  <c r="AN108" i="1"/>
  <c r="W108" i="1"/>
  <c r="X108" i="1" s="1"/>
  <c r="AN222" i="1"/>
  <c r="W222" i="1"/>
  <c r="X222" i="1" s="1"/>
  <c r="AN152" i="1"/>
  <c r="W152" i="1"/>
  <c r="X152" i="1" s="1"/>
  <c r="AN215" i="1"/>
  <c r="W215" i="1"/>
  <c r="X215" i="1" s="1"/>
  <c r="W176" i="1"/>
  <c r="X176" i="1" s="1"/>
  <c r="AN176" i="1"/>
  <c r="AN180" i="1"/>
  <c r="W180" i="1"/>
  <c r="X180" i="1" s="1"/>
  <c r="AN203" i="1"/>
  <c r="W203" i="1"/>
  <c r="X203" i="1" s="1"/>
  <c r="AN69" i="1"/>
  <c r="W69" i="1"/>
  <c r="X69" i="1" s="1"/>
  <c r="W141" i="1"/>
  <c r="X141" i="1" s="1"/>
  <c r="AN141" i="1"/>
  <c r="AN204" i="1"/>
  <c r="W204" i="1"/>
  <c r="X204" i="1" s="1"/>
  <c r="AN153" i="1"/>
  <c r="W153" i="1"/>
  <c r="X153" i="1" s="1"/>
  <c r="W73" i="1"/>
  <c r="X73" i="1" s="1"/>
  <c r="AN73" i="1"/>
  <c r="AN128" i="1"/>
  <c r="W128" i="1"/>
  <c r="X128" i="1" s="1"/>
  <c r="W201" i="1"/>
  <c r="X201" i="1" s="1"/>
  <c r="AN201" i="1"/>
  <c r="W100" i="1"/>
  <c r="X100" i="1" s="1"/>
  <c r="AN100" i="1"/>
  <c r="W111" i="1"/>
  <c r="X111" i="1" s="1"/>
  <c r="AN111" i="1"/>
  <c r="AN163" i="1"/>
  <c r="W163" i="1"/>
  <c r="X163" i="1" s="1"/>
  <c r="AN47" i="1"/>
  <c r="W47" i="1"/>
  <c r="X47" i="1" s="1"/>
  <c r="AN138" i="1"/>
  <c r="W138" i="1"/>
  <c r="X138" i="1" s="1"/>
  <c r="AN221" i="1"/>
  <c r="W221" i="1"/>
  <c r="X221" i="1" s="1"/>
  <c r="W132" i="1"/>
  <c r="X132" i="1" s="1"/>
  <c r="AN132" i="1"/>
  <c r="W207" i="1"/>
  <c r="X207" i="1" s="1"/>
  <c r="AN207" i="1"/>
  <c r="AN87" i="1"/>
  <c r="W87" i="1"/>
  <c r="X87" i="1" s="1"/>
  <c r="W148" i="1"/>
  <c r="X148" i="1" s="1"/>
  <c r="X147" i="1" s="1"/>
  <c r="AN148" i="1"/>
  <c r="AN124" i="1"/>
  <c r="W124" i="1"/>
  <c r="X124" i="1" s="1"/>
  <c r="AN162" i="1"/>
  <c r="W162" i="1"/>
  <c r="X162" i="1" s="1"/>
  <c r="AN43" i="1"/>
  <c r="W43" i="1"/>
  <c r="X43" i="1" s="1"/>
  <c r="W39" i="1"/>
  <c r="X39" i="1" s="1"/>
  <c r="AN39" i="1"/>
  <c r="W92" i="1"/>
  <c r="X92" i="1" s="1"/>
  <c r="AN92" i="1"/>
  <c r="AN160" i="1"/>
  <c r="W160" i="1"/>
  <c r="X160" i="1" s="1"/>
  <c r="AN213" i="1"/>
  <c r="W213" i="1"/>
  <c r="X213" i="1" s="1"/>
  <c r="AN194" i="1"/>
  <c r="W194" i="1"/>
  <c r="X194" i="1" s="1"/>
  <c r="W22" i="1"/>
  <c r="X22" i="1" s="1"/>
  <c r="AN22" i="1"/>
  <c r="AN60" i="1"/>
  <c r="W60" i="1"/>
  <c r="X60" i="1" s="1"/>
  <c r="AN105" i="1"/>
  <c r="W105" i="1"/>
  <c r="X105" i="1" s="1"/>
  <c r="AN114" i="1"/>
  <c r="W114" i="1"/>
  <c r="X114" i="1" s="1"/>
  <c r="AN46" i="1"/>
  <c r="W46" i="1"/>
  <c r="X46" i="1" s="1"/>
  <c r="AN56" i="1"/>
  <c r="W56" i="1"/>
  <c r="X56" i="1" s="1"/>
  <c r="AN144" i="1"/>
  <c r="W144" i="1"/>
  <c r="X144" i="1" s="1"/>
  <c r="AN218" i="1"/>
  <c r="W218" i="1"/>
  <c r="X218" i="1" s="1"/>
  <c r="AN85" i="1"/>
  <c r="W85" i="1"/>
  <c r="X85" i="1" s="1"/>
  <c r="AN202" i="1"/>
  <c r="W202" i="1"/>
  <c r="X202" i="1" s="1"/>
  <c r="W31" i="1"/>
  <c r="X31" i="1" s="1"/>
  <c r="AN31" i="1"/>
  <c r="AN102" i="1"/>
  <c r="W102" i="1"/>
  <c r="X102" i="1" s="1"/>
  <c r="AN211" i="1"/>
  <c r="W211" i="1"/>
  <c r="X211" i="1" s="1"/>
  <c r="AN127" i="1"/>
  <c r="W127" i="1"/>
  <c r="X127" i="1" s="1"/>
  <c r="AN216" i="1"/>
  <c r="W216" i="1"/>
  <c r="X216" i="1" s="1"/>
  <c r="AN129" i="1"/>
  <c r="W129" i="1"/>
  <c r="X129" i="1" s="1"/>
  <c r="AN195" i="1"/>
  <c r="W195" i="1"/>
  <c r="X195" i="1" s="1"/>
  <c r="AN90" i="1"/>
  <c r="W90" i="1"/>
  <c r="X90" i="1" s="1"/>
  <c r="AN35" i="1"/>
  <c r="W35" i="1"/>
  <c r="X35" i="1" s="1"/>
  <c r="AN212" i="1"/>
  <c r="W212" i="1"/>
  <c r="X212" i="1" s="1"/>
  <c r="AN143" i="1"/>
  <c r="W143" i="1"/>
  <c r="X143" i="1" s="1"/>
  <c r="AN80" i="1"/>
  <c r="W80" i="1"/>
  <c r="X80" i="1" s="1"/>
  <c r="AF138" i="1"/>
  <c r="AF208" i="1"/>
  <c r="X17" i="1" l="1"/>
  <c r="Z18" i="1"/>
  <c r="I18" i="1"/>
  <c r="I19" i="1" s="1"/>
  <c r="AC18" i="1"/>
  <c r="L18" i="1"/>
  <c r="AM18" i="1"/>
  <c r="Z19" i="1"/>
  <c r="L19" i="1"/>
  <c r="AC19" i="1"/>
  <c r="AM19" i="1"/>
  <c r="X30" i="1"/>
  <c r="X166" i="1"/>
  <c r="X151" i="1"/>
  <c r="X159" i="1"/>
  <c r="X34" i="1"/>
  <c r="X63" i="1"/>
  <c r="X20" i="1"/>
  <c r="X16" i="1" s="1"/>
  <c r="X51" i="1"/>
  <c r="X38" i="1"/>
  <c r="X45" i="1"/>
  <c r="X55" i="1"/>
  <c r="X58" i="1"/>
  <c r="X67" i="1"/>
  <c r="X71" i="1"/>
  <c r="X75" i="1"/>
  <c r="X78" i="1"/>
  <c r="X101" i="1"/>
  <c r="X82" i="1"/>
  <c r="X86" i="1"/>
  <c r="X94" i="1"/>
  <c r="X98" i="1"/>
  <c r="X125" i="1"/>
  <c r="X137" i="1"/>
  <c r="X142" i="1"/>
  <c r="X169" i="1"/>
  <c r="X174" i="1"/>
  <c r="X179" i="1"/>
  <c r="X184" i="1"/>
  <c r="X189" i="1"/>
  <c r="X193" i="1"/>
  <c r="X197" i="1"/>
  <c r="X200" i="1"/>
  <c r="X210" i="1"/>
  <c r="X220" i="1"/>
  <c r="X113" i="1"/>
  <c r="X118" i="1"/>
  <c r="X29" i="1"/>
  <c r="L32" i="1"/>
  <c r="AM32" i="1"/>
  <c r="Z32" i="1"/>
  <c r="AC32" i="1"/>
  <c r="L35" i="1"/>
  <c r="AM35" i="1"/>
  <c r="Z35" i="1"/>
  <c r="AC35" i="1"/>
  <c r="AC216" i="1"/>
  <c r="Z216" i="1"/>
  <c r="AM216" i="1"/>
  <c r="L216" i="1"/>
  <c r="L144" i="1"/>
  <c r="Z144" i="1"/>
  <c r="AM144" i="1"/>
  <c r="AC144" i="1"/>
  <c r="Z105" i="1"/>
  <c r="AM105" i="1"/>
  <c r="L105" i="1"/>
  <c r="AC105" i="1"/>
  <c r="AC213" i="1"/>
  <c r="AM213" i="1"/>
  <c r="L213" i="1"/>
  <c r="Z213" i="1"/>
  <c r="AM43" i="1"/>
  <c r="L43" i="1"/>
  <c r="AC43" i="1"/>
  <c r="Z43" i="1"/>
  <c r="AC87" i="1"/>
  <c r="AM87" i="1"/>
  <c r="L87" i="1"/>
  <c r="Z87" i="1"/>
  <c r="AM138" i="1"/>
  <c r="L138" i="1"/>
  <c r="Z138" i="1"/>
  <c r="AM153" i="1"/>
  <c r="Z153" i="1"/>
  <c r="L153" i="1"/>
  <c r="AC153" i="1"/>
  <c r="Z203" i="1"/>
  <c r="AM203" i="1"/>
  <c r="L203" i="1"/>
  <c r="AC203" i="1"/>
  <c r="L152" i="1"/>
  <c r="Z152" i="1"/>
  <c r="AC152" i="1"/>
  <c r="AM152" i="1"/>
  <c r="AM154" i="1"/>
  <c r="L154" i="1"/>
  <c r="AC154" i="1"/>
  <c r="Z154" i="1"/>
  <c r="AC214" i="1"/>
  <c r="AM214" i="1"/>
  <c r="L214" i="1"/>
  <c r="Z214" i="1"/>
  <c r="Z83" i="1"/>
  <c r="AM83" i="1"/>
  <c r="L83" i="1"/>
  <c r="AC175" i="1"/>
  <c r="AM175" i="1"/>
  <c r="Z175" i="1"/>
  <c r="L175" i="1"/>
  <c r="AM116" i="1"/>
  <c r="L116" i="1"/>
  <c r="Z116" i="1"/>
  <c r="AC116" i="1"/>
  <c r="L49" i="1"/>
  <c r="AM49" i="1"/>
  <c r="Z49" i="1"/>
  <c r="AC49" i="1"/>
  <c r="Z39" i="1"/>
  <c r="AC39" i="1"/>
  <c r="AM39" i="1"/>
  <c r="L39" i="1"/>
  <c r="AM186" i="1"/>
  <c r="L186" i="1"/>
  <c r="Z186" i="1"/>
  <c r="AC186" i="1"/>
  <c r="AC217" i="1"/>
  <c r="AM217" i="1"/>
  <c r="L217" i="1"/>
  <c r="Z217" i="1"/>
  <c r="L31" i="1"/>
  <c r="Z31" i="1"/>
  <c r="AM31" i="1"/>
  <c r="AC31" i="1"/>
  <c r="AM100" i="1"/>
  <c r="L100" i="1"/>
  <c r="Z100" i="1"/>
  <c r="AC100" i="1"/>
  <c r="AM84" i="1"/>
  <c r="L84" i="1"/>
  <c r="Z84" i="1"/>
  <c r="AC84" i="1"/>
  <c r="AM139" i="1"/>
  <c r="L139" i="1"/>
  <c r="Z139" i="1"/>
  <c r="AC139" i="1"/>
  <c r="L68" i="1"/>
  <c r="AC68" i="1"/>
  <c r="AM68" i="1"/>
  <c r="Z68" i="1"/>
  <c r="AM126" i="1"/>
  <c r="L126" i="1"/>
  <c r="AC126" i="1"/>
  <c r="Z126" i="1"/>
  <c r="Z185" i="1"/>
  <c r="AC185" i="1"/>
  <c r="L185" i="1"/>
  <c r="AM185" i="1"/>
  <c r="AM104" i="1"/>
  <c r="L104" i="1"/>
  <c r="AC104" i="1"/>
  <c r="Z104" i="1"/>
  <c r="AC146" i="1"/>
  <c r="AM146" i="1"/>
  <c r="Z146" i="1"/>
  <c r="L146" i="1"/>
  <c r="AC119" i="1"/>
  <c r="AM119" i="1"/>
  <c r="L119" i="1"/>
  <c r="Z119" i="1"/>
  <c r="L121" i="1"/>
  <c r="AM121" i="1"/>
  <c r="Z121" i="1"/>
  <c r="AC121" i="1"/>
  <c r="AM168" i="1"/>
  <c r="L168" i="1"/>
  <c r="Z168" i="1"/>
  <c r="AC168" i="1"/>
  <c r="AM181" i="1"/>
  <c r="L181" i="1"/>
  <c r="Z181" i="1"/>
  <c r="AC181" i="1"/>
  <c r="L103" i="1"/>
  <c r="Z103" i="1"/>
  <c r="AM103" i="1"/>
  <c r="AC103" i="1"/>
  <c r="AM42" i="1"/>
  <c r="L42" i="1"/>
  <c r="Z42" i="1"/>
  <c r="AC42" i="1"/>
  <c r="AM130" i="1"/>
  <c r="L130" i="1"/>
  <c r="Z130" i="1"/>
  <c r="L190" i="1"/>
  <c r="Z190" i="1"/>
  <c r="AM190" i="1"/>
  <c r="AC190" i="1"/>
  <c r="AC205" i="1"/>
  <c r="L205" i="1"/>
  <c r="AM205" i="1"/>
  <c r="Z205" i="1"/>
  <c r="L77" i="1"/>
  <c r="AC77" i="1"/>
  <c r="Z77" i="1"/>
  <c r="AM77" i="1"/>
  <c r="Z81" i="1"/>
  <c r="L81" i="1"/>
  <c r="AM81" i="1"/>
  <c r="AC81" i="1"/>
  <c r="L80" i="1"/>
  <c r="AM80" i="1"/>
  <c r="Z80" i="1"/>
  <c r="AC80" i="1"/>
  <c r="AC90" i="1"/>
  <c r="Z90" i="1"/>
  <c r="AM90" i="1"/>
  <c r="L90" i="1"/>
  <c r="L127" i="1"/>
  <c r="AM127" i="1"/>
  <c r="AC127" i="1"/>
  <c r="Z127" i="1"/>
  <c r="AM202" i="1"/>
  <c r="Z202" i="1"/>
  <c r="L202" i="1"/>
  <c r="AC202" i="1"/>
  <c r="AM56" i="1"/>
  <c r="L56" i="1"/>
  <c r="Z56" i="1"/>
  <c r="AC56" i="1"/>
  <c r="Z60" i="1"/>
  <c r="AM60" i="1"/>
  <c r="L60" i="1"/>
  <c r="L160" i="1"/>
  <c r="Z160" i="1"/>
  <c r="AC160" i="1"/>
  <c r="AM160" i="1"/>
  <c r="Z162" i="1"/>
  <c r="AC162" i="1"/>
  <c r="AM162" i="1"/>
  <c r="L162" i="1"/>
  <c r="AM47" i="1"/>
  <c r="L47" i="1"/>
  <c r="Z47" i="1"/>
  <c r="AC47" i="1"/>
  <c r="L204" i="1"/>
  <c r="Z204" i="1"/>
  <c r="AC204" i="1"/>
  <c r="AM204" i="1"/>
  <c r="AM180" i="1"/>
  <c r="L180" i="1"/>
  <c r="AC180" i="1"/>
  <c r="Z180" i="1"/>
  <c r="Z222" i="1"/>
  <c r="AM222" i="1"/>
  <c r="L222" i="1"/>
  <c r="AC222" i="1"/>
  <c r="Z91" i="1"/>
  <c r="AC91" i="1"/>
  <c r="L91" i="1"/>
  <c r="AM91" i="1"/>
  <c r="AM206" i="1"/>
  <c r="L206" i="1"/>
  <c r="AC206" i="1"/>
  <c r="Z206" i="1"/>
  <c r="AM21" i="1"/>
  <c r="L21" i="1"/>
  <c r="Z21" i="1"/>
  <c r="AC21" i="1"/>
  <c r="AC145" i="1"/>
  <c r="AM145" i="1"/>
  <c r="Z145" i="1"/>
  <c r="L145" i="1"/>
  <c r="L26" i="1"/>
  <c r="AM26" i="1"/>
  <c r="Z26" i="1"/>
  <c r="AC26" i="1"/>
  <c r="AC25" i="1"/>
  <c r="L25" i="1"/>
  <c r="AM25" i="1"/>
  <c r="Z25" i="1"/>
  <c r="L27" i="1"/>
  <c r="AM27" i="1"/>
  <c r="Z27" i="1"/>
  <c r="AC27" i="1"/>
  <c r="L207" i="1"/>
  <c r="AM207" i="1"/>
  <c r="Z207" i="1"/>
  <c r="AC207" i="1"/>
  <c r="AM201" i="1"/>
  <c r="L201" i="1"/>
  <c r="Z201" i="1"/>
  <c r="AC201" i="1"/>
  <c r="Z40" i="1"/>
  <c r="AC40" i="1"/>
  <c r="L40" i="1"/>
  <c r="AM40" i="1"/>
  <c r="AM191" i="1"/>
  <c r="L191" i="1"/>
  <c r="AC191" i="1"/>
  <c r="Z191" i="1"/>
  <c r="AM109" i="1"/>
  <c r="L109" i="1"/>
  <c r="Z109" i="1"/>
  <c r="AC109" i="1"/>
  <c r="Z52" i="1"/>
  <c r="AM52" i="1"/>
  <c r="L52" i="1"/>
  <c r="AC52" i="1"/>
  <c r="AM123" i="1"/>
  <c r="L123" i="1"/>
  <c r="Z123" i="1"/>
  <c r="AC123" i="1"/>
  <c r="AM199" i="1"/>
  <c r="L199" i="1"/>
  <c r="Z199" i="1"/>
  <c r="AC199" i="1"/>
  <c r="AM88" i="1"/>
  <c r="Z88" i="1"/>
  <c r="AC88" i="1"/>
  <c r="L88" i="1"/>
  <c r="AM171" i="1"/>
  <c r="Z171" i="1"/>
  <c r="L171" i="1"/>
  <c r="AC171" i="1"/>
  <c r="AM95" i="1"/>
  <c r="AC95" i="1"/>
  <c r="L95" i="1"/>
  <c r="Z95" i="1"/>
  <c r="Z120" i="1"/>
  <c r="AC120" i="1"/>
  <c r="AM120" i="1"/>
  <c r="L120" i="1"/>
  <c r="AM59" i="1"/>
  <c r="L59" i="1"/>
  <c r="Z59" i="1"/>
  <c r="AC72" i="1"/>
  <c r="L72" i="1"/>
  <c r="AM72" i="1"/>
  <c r="Z72" i="1"/>
  <c r="AC156" i="1"/>
  <c r="L156" i="1"/>
  <c r="AM156" i="1"/>
  <c r="Z156" i="1"/>
  <c r="AC41" i="1"/>
  <c r="L41" i="1"/>
  <c r="AM41" i="1"/>
  <c r="Z41" i="1"/>
  <c r="AC161" i="1"/>
  <c r="AM161" i="1"/>
  <c r="Z161" i="1"/>
  <c r="L161" i="1"/>
  <c r="AM73" i="1"/>
  <c r="L73" i="1"/>
  <c r="Z73" i="1"/>
  <c r="AC73" i="1"/>
  <c r="AM110" i="1"/>
  <c r="L110" i="1"/>
  <c r="Z110" i="1"/>
  <c r="AC110" i="1"/>
  <c r="T14" i="1"/>
  <c r="X14" i="1" s="1"/>
  <c r="Z143" i="1"/>
  <c r="L143" i="1"/>
  <c r="AC143" i="1"/>
  <c r="AM143" i="1"/>
  <c r="AC195" i="1"/>
  <c r="AM195" i="1"/>
  <c r="L195" i="1"/>
  <c r="Z195" i="1"/>
  <c r="AC211" i="1"/>
  <c r="AM211" i="1"/>
  <c r="L211" i="1"/>
  <c r="Z211" i="1"/>
  <c r="AM85" i="1"/>
  <c r="AC85" i="1"/>
  <c r="L85" i="1"/>
  <c r="Z85" i="1"/>
  <c r="Z46" i="1"/>
  <c r="AC46" i="1"/>
  <c r="L46" i="1"/>
  <c r="AM46" i="1"/>
  <c r="AC124" i="1"/>
  <c r="AM124" i="1"/>
  <c r="Z124" i="1"/>
  <c r="L124" i="1"/>
  <c r="AC163" i="1"/>
  <c r="AM163" i="1"/>
  <c r="L163" i="1"/>
  <c r="Z163" i="1"/>
  <c r="AC128" i="1"/>
  <c r="AM128" i="1"/>
  <c r="L128" i="1"/>
  <c r="Z128" i="1"/>
  <c r="AM108" i="1"/>
  <c r="L108" i="1"/>
  <c r="Z108" i="1"/>
  <c r="AC108" i="1"/>
  <c r="AM131" i="1"/>
  <c r="AC131" i="1"/>
  <c r="L131" i="1"/>
  <c r="Z131" i="1"/>
  <c r="Z89" i="1"/>
  <c r="AC89" i="1"/>
  <c r="L89" i="1"/>
  <c r="AM89" i="1"/>
  <c r="L208" i="1"/>
  <c r="AM208" i="1"/>
  <c r="Z208" i="1"/>
  <c r="AC155" i="1"/>
  <c r="AM155" i="1"/>
  <c r="L155" i="1"/>
  <c r="Z155" i="1"/>
  <c r="L111" i="1"/>
  <c r="AM111" i="1"/>
  <c r="Z111" i="1"/>
  <c r="AC111" i="1"/>
  <c r="AM64" i="1"/>
  <c r="Z64" i="1"/>
  <c r="AC64" i="1"/>
  <c r="L64" i="1"/>
  <c r="AM76" i="1"/>
  <c r="L76" i="1"/>
  <c r="Z76" i="1"/>
  <c r="AC76" i="1"/>
  <c r="T20" i="1"/>
  <c r="AC22" i="1"/>
  <c r="Z22" i="1"/>
  <c r="AM22" i="1"/>
  <c r="L22" i="1"/>
  <c r="AM92" i="1"/>
  <c r="AC92" i="1"/>
  <c r="L92" i="1"/>
  <c r="Z92" i="1"/>
  <c r="AC132" i="1"/>
  <c r="AM132" i="1"/>
  <c r="L132" i="1"/>
  <c r="Z132" i="1"/>
  <c r="AC141" i="1"/>
  <c r="Z141" i="1"/>
  <c r="L141" i="1"/>
  <c r="AM141" i="1"/>
  <c r="Z176" i="1"/>
  <c r="AC176" i="1"/>
  <c r="L176" i="1"/>
  <c r="AM176" i="1"/>
  <c r="Z140" i="1"/>
  <c r="AC140" i="1"/>
  <c r="AM140" i="1"/>
  <c r="L140" i="1"/>
  <c r="AM122" i="1"/>
  <c r="Z122" i="1"/>
  <c r="L122" i="1"/>
  <c r="AC122" i="1"/>
  <c r="AM115" i="1"/>
  <c r="L115" i="1"/>
  <c r="Z115" i="1"/>
  <c r="AC115" i="1"/>
  <c r="AM134" i="1"/>
  <c r="Z134" i="1"/>
  <c r="L134" i="1"/>
  <c r="AC134" i="1"/>
  <c r="AM53" i="1"/>
  <c r="Z53" i="1"/>
  <c r="L53" i="1"/>
  <c r="AC53" i="1"/>
  <c r="L36" i="1"/>
  <c r="AM36" i="1"/>
  <c r="Z36" i="1"/>
  <c r="AC36" i="1"/>
  <c r="AM97" i="1"/>
  <c r="L97" i="1"/>
  <c r="Z97" i="1"/>
  <c r="AC97" i="1"/>
  <c r="L79" i="1"/>
  <c r="AM79" i="1"/>
  <c r="AC79" i="1"/>
  <c r="Z79" i="1"/>
  <c r="AC65" i="1"/>
  <c r="Z65" i="1"/>
  <c r="AM65" i="1"/>
  <c r="L65" i="1"/>
  <c r="AM99" i="1"/>
  <c r="Z99" i="1"/>
  <c r="L99" i="1"/>
  <c r="AC99" i="1"/>
  <c r="AM24" i="1"/>
  <c r="L24" i="1"/>
  <c r="Z24" i="1"/>
  <c r="AC24" i="1"/>
  <c r="Z23" i="1"/>
  <c r="AM23" i="1"/>
  <c r="L23" i="1"/>
  <c r="AC23" i="1"/>
  <c r="AC96" i="1"/>
  <c r="AM96" i="1"/>
  <c r="L96" i="1"/>
  <c r="Z96" i="1"/>
  <c r="Z107" i="1"/>
  <c r="AC107" i="1"/>
  <c r="AM107" i="1"/>
  <c r="L107" i="1"/>
  <c r="Z148" i="1"/>
  <c r="AM148" i="1"/>
  <c r="L148" i="1"/>
  <c r="L164" i="1"/>
  <c r="Z164" i="1"/>
  <c r="AM164" i="1"/>
  <c r="AC164" i="1"/>
  <c r="AM106" i="1"/>
  <c r="L106" i="1"/>
  <c r="Z106" i="1"/>
  <c r="AC106" i="1"/>
  <c r="Z212" i="1"/>
  <c r="AC212" i="1"/>
  <c r="AM212" i="1"/>
  <c r="L212" i="1"/>
  <c r="AC129" i="1"/>
  <c r="AM129" i="1"/>
  <c r="L129" i="1"/>
  <c r="Z129" i="1"/>
  <c r="L102" i="1"/>
  <c r="Z102" i="1"/>
  <c r="AM102" i="1"/>
  <c r="AC218" i="1"/>
  <c r="AM218" i="1"/>
  <c r="L218" i="1"/>
  <c r="Z218" i="1"/>
  <c r="L114" i="1"/>
  <c r="AM114" i="1"/>
  <c r="Z114" i="1"/>
  <c r="AC114" i="1"/>
  <c r="L194" i="1"/>
  <c r="AM194" i="1"/>
  <c r="Z194" i="1"/>
  <c r="AC194" i="1"/>
  <c r="AC221" i="1"/>
  <c r="L221" i="1"/>
  <c r="AM221" i="1"/>
  <c r="Z221" i="1"/>
  <c r="AM69" i="1"/>
  <c r="L69" i="1"/>
  <c r="Z69" i="1"/>
  <c r="AC69" i="1"/>
  <c r="Z215" i="1"/>
  <c r="AC215" i="1"/>
  <c r="L215" i="1"/>
  <c r="AM215" i="1"/>
  <c r="AM57" i="1"/>
  <c r="L57" i="1"/>
  <c r="Z57" i="1"/>
  <c r="AC57" i="1"/>
  <c r="L61" i="1"/>
  <c r="AM61" i="1"/>
  <c r="Z61" i="1"/>
  <c r="AM198" i="1"/>
  <c r="L198" i="1"/>
  <c r="Z198" i="1"/>
  <c r="AC198" i="1"/>
  <c r="L170" i="1"/>
  <c r="AM170" i="1"/>
  <c r="Z170" i="1"/>
  <c r="AC170" i="1"/>
  <c r="AM133" i="1"/>
  <c r="L133" i="1"/>
  <c r="Z133" i="1"/>
  <c r="AC133" i="1"/>
  <c r="E21" i="1"/>
  <c r="S138" i="1"/>
  <c r="S208" i="1"/>
  <c r="AF194" i="1"/>
  <c r="AF40" i="1"/>
  <c r="AF132" i="1"/>
  <c r="AF90" i="1"/>
  <c r="AF203" i="1"/>
  <c r="AF168" i="1"/>
  <c r="AF199" i="1"/>
  <c r="AF201" i="1"/>
  <c r="AF133" i="1"/>
  <c r="AF26" i="1"/>
  <c r="AF116" i="1"/>
  <c r="AF76" i="1"/>
  <c r="AF110" i="1"/>
  <c r="AF123" i="1"/>
  <c r="AF180" i="1"/>
  <c r="AF146" i="1"/>
  <c r="AF217" i="1"/>
  <c r="AF139" i="1"/>
  <c r="AF21" i="1"/>
  <c r="AF72" i="1"/>
  <c r="AF120" i="1"/>
  <c r="AF46" i="1"/>
  <c r="AF185" i="1"/>
  <c r="AF162" i="1"/>
  <c r="AF211" i="1"/>
  <c r="AF53" i="1"/>
  <c r="AF119" i="1"/>
  <c r="AF160" i="1"/>
  <c r="AF109" i="1"/>
  <c r="AF103" i="1"/>
  <c r="AF108" i="1"/>
  <c r="AF114" i="1"/>
  <c r="AF31" i="1"/>
  <c r="AF104" i="1"/>
  <c r="AF170" i="1"/>
  <c r="AF191" i="1"/>
  <c r="AF85" i="1"/>
  <c r="AF198" i="1"/>
  <c r="AF212" i="1"/>
  <c r="AF64" i="1"/>
  <c r="AF60" i="1"/>
  <c r="AF127" i="1"/>
  <c r="AF190" i="1"/>
  <c r="AF222" i="1"/>
  <c r="AF87" i="1"/>
  <c r="AF148" i="1"/>
  <c r="AF79" i="1"/>
  <c r="AF69" i="1"/>
  <c r="AF115" i="1"/>
  <c r="AF59" i="1"/>
  <c r="AF96" i="1"/>
  <c r="AF100" i="1"/>
  <c r="AF140" i="1"/>
  <c r="AF89" i="1"/>
  <c r="AF131" i="1"/>
  <c r="AF105" i="1"/>
  <c r="AF84" i="1"/>
  <c r="AF213" i="1"/>
  <c r="AF153" i="1"/>
  <c r="AF156" i="1"/>
  <c r="AF124" i="1"/>
  <c r="AF80" i="1"/>
  <c r="AF171" i="1"/>
  <c r="AF95" i="1"/>
  <c r="AF181" i="1"/>
  <c r="AF65" i="1"/>
  <c r="AF155" i="1"/>
  <c r="AF215" i="1"/>
  <c r="AF202" i="1"/>
  <c r="AF206" i="1"/>
  <c r="AF134" i="1"/>
  <c r="AF68" i="1"/>
  <c r="AF130" i="1"/>
  <c r="AF164" i="1"/>
  <c r="AF126" i="1"/>
  <c r="AF221" i="1"/>
  <c r="AF204" i="1"/>
  <c r="AF176" i="1"/>
  <c r="AF36" i="1"/>
  <c r="AF57" i="1"/>
  <c r="AF129" i="1"/>
  <c r="AF111" i="1"/>
  <c r="AF122" i="1"/>
  <c r="AF47" i="1"/>
  <c r="AF61" i="1"/>
  <c r="AF52" i="1"/>
  <c r="AF49" i="1"/>
  <c r="AF91" i="1"/>
  <c r="AF97" i="1"/>
  <c r="AF43" i="1"/>
  <c r="AF25" i="1"/>
  <c r="AF77" i="1"/>
  <c r="AF121" i="1"/>
  <c r="AF23" i="1"/>
  <c r="AF163" i="1"/>
  <c r="AF175" i="1"/>
  <c r="AF102" i="1"/>
  <c r="AF32" i="1"/>
  <c r="AF218" i="1"/>
  <c r="AF205" i="1"/>
  <c r="AF22" i="1"/>
  <c r="AF161" i="1"/>
  <c r="AF27" i="1"/>
  <c r="AF128" i="1"/>
  <c r="AF88" i="1"/>
  <c r="AF73" i="1"/>
  <c r="AF81" i="1"/>
  <c r="AF99" i="1"/>
  <c r="AF92" i="1"/>
  <c r="AF107" i="1"/>
  <c r="AF35" i="1"/>
  <c r="AF106" i="1"/>
  <c r="AF42" i="1"/>
  <c r="AF152" i="1"/>
  <c r="AF56" i="1"/>
  <c r="AF216" i="1"/>
  <c r="AF154" i="1"/>
  <c r="AF141" i="1"/>
  <c r="AF145" i="1"/>
  <c r="AF195" i="1"/>
  <c r="AF186" i="1"/>
  <c r="AF83" i="1"/>
  <c r="AF24" i="1"/>
  <c r="AF39" i="1"/>
  <c r="AF143" i="1"/>
  <c r="AF207" i="1"/>
  <c r="AF214" i="1"/>
  <c r="AF41" i="1"/>
  <c r="AF144" i="1"/>
  <c r="AA19" i="1" l="1"/>
  <c r="AB19" i="1"/>
  <c r="AB18" i="1"/>
  <c r="AA18" i="1"/>
  <c r="AM17" i="1"/>
  <c r="L17" i="1"/>
  <c r="Z17" i="1"/>
  <c r="X209" i="1"/>
  <c r="X188" i="1"/>
  <c r="Z188" i="1" s="1"/>
  <c r="X165" i="1"/>
  <c r="X66" i="1"/>
  <c r="X37" i="1"/>
  <c r="X33" i="1"/>
  <c r="X183" i="1"/>
  <c r="Z183" i="1" s="1"/>
  <c r="X50" i="1"/>
  <c r="X158" i="1"/>
  <c r="L158" i="1" s="1"/>
  <c r="X112" i="1"/>
  <c r="X178" i="1"/>
  <c r="Z178" i="1" s="1"/>
  <c r="X136" i="1"/>
  <c r="X135" i="1" s="1"/>
  <c r="I20" i="1"/>
  <c r="I21" i="1" s="1"/>
  <c r="I22" i="1" s="1"/>
  <c r="I23" i="1" s="1"/>
  <c r="I24" i="1" s="1"/>
  <c r="I25" i="1" s="1"/>
  <c r="I26" i="1" s="1"/>
  <c r="I27" i="1" s="1"/>
  <c r="X150" i="1"/>
  <c r="AM150" i="1" s="1"/>
  <c r="X219" i="1"/>
  <c r="X192" i="1"/>
  <c r="X173" i="1"/>
  <c r="Z173" i="1" s="1"/>
  <c r="X70" i="1"/>
  <c r="X44" i="1"/>
  <c r="X62" i="1"/>
  <c r="X117" i="1"/>
  <c r="X54" i="1"/>
  <c r="X93" i="1"/>
  <c r="X74" i="1"/>
  <c r="X196" i="1"/>
  <c r="AC208" i="1"/>
  <c r="AC138" i="1"/>
  <c r="L113" i="1"/>
  <c r="AM113" i="1"/>
  <c r="AC113" i="1"/>
  <c r="Z113" i="1"/>
  <c r="AB24" i="1"/>
  <c r="AB122" i="1"/>
  <c r="AM200" i="1"/>
  <c r="L200" i="1"/>
  <c r="Z200" i="1"/>
  <c r="AC200" i="1"/>
  <c r="Z166" i="1"/>
  <c r="AC166" i="1"/>
  <c r="AM166" i="1"/>
  <c r="L166" i="1"/>
  <c r="AM71" i="1"/>
  <c r="L71" i="1"/>
  <c r="Z71" i="1"/>
  <c r="AC71" i="1"/>
  <c r="AB205" i="1"/>
  <c r="AB170" i="1"/>
  <c r="AB85" i="1"/>
  <c r="AB212" i="1"/>
  <c r="AB132" i="1"/>
  <c r="AB138" i="1"/>
  <c r="AB216" i="1"/>
  <c r="AB61" i="1"/>
  <c r="L193" i="1"/>
  <c r="Z193" i="1"/>
  <c r="AC193" i="1"/>
  <c r="AM193" i="1"/>
  <c r="AC75" i="1"/>
  <c r="AM75" i="1"/>
  <c r="Z75" i="1"/>
  <c r="L75" i="1"/>
  <c r="L45" i="1"/>
  <c r="AM45" i="1"/>
  <c r="Z45" i="1"/>
  <c r="AC45" i="1"/>
  <c r="AB72" i="1"/>
  <c r="AB95" i="1"/>
  <c r="AB171" i="1"/>
  <c r="AB199" i="1"/>
  <c r="AB109" i="1"/>
  <c r="AB201" i="1"/>
  <c r="AB47" i="1"/>
  <c r="AC159" i="1"/>
  <c r="AM159" i="1"/>
  <c r="L159" i="1"/>
  <c r="Z159" i="1"/>
  <c r="AM125" i="1"/>
  <c r="AC125" i="1"/>
  <c r="Z125" i="1"/>
  <c r="L125" i="1"/>
  <c r="AB68" i="1"/>
  <c r="AB31" i="1"/>
  <c r="AB83" i="1"/>
  <c r="AB32" i="1"/>
  <c r="Z142" i="1"/>
  <c r="AC142" i="1"/>
  <c r="L142" i="1"/>
  <c r="AM142" i="1"/>
  <c r="AB25" i="1"/>
  <c r="L67" i="1"/>
  <c r="Z67" i="1"/>
  <c r="AC67" i="1"/>
  <c r="AM67" i="1"/>
  <c r="AB208" i="1"/>
  <c r="AC197" i="1"/>
  <c r="Z197" i="1"/>
  <c r="AM197" i="1"/>
  <c r="L197" i="1"/>
  <c r="AB114" i="1"/>
  <c r="AC101" i="1"/>
  <c r="AM101" i="1"/>
  <c r="L101" i="1"/>
  <c r="Z101" i="1"/>
  <c r="AB106" i="1"/>
  <c r="AC98" i="1"/>
  <c r="Z98" i="1"/>
  <c r="AM98" i="1"/>
  <c r="L98" i="1"/>
  <c r="AB65" i="1"/>
  <c r="AB36" i="1"/>
  <c r="AB176" i="1"/>
  <c r="AB64" i="1"/>
  <c r="AB155" i="1"/>
  <c r="AB195" i="1"/>
  <c r="AM51" i="1"/>
  <c r="L51" i="1"/>
  <c r="Z51" i="1"/>
  <c r="AC51" i="1"/>
  <c r="AB21" i="1"/>
  <c r="AB80" i="1"/>
  <c r="AB81" i="1"/>
  <c r="AB190" i="1"/>
  <c r="AB42" i="1"/>
  <c r="AB146" i="1"/>
  <c r="AM184" i="1"/>
  <c r="L184" i="1"/>
  <c r="Z184" i="1"/>
  <c r="AC184" i="1"/>
  <c r="AB126" i="1"/>
  <c r="AB186" i="1"/>
  <c r="AB39" i="1"/>
  <c r="AB116" i="1"/>
  <c r="AB175" i="1"/>
  <c r="AB43" i="1"/>
  <c r="AB144" i="1"/>
  <c r="AM34" i="1"/>
  <c r="AC34" i="1"/>
  <c r="L34" i="1"/>
  <c r="Z34" i="1"/>
  <c r="AB69" i="1"/>
  <c r="AB162" i="1"/>
  <c r="AB121" i="1"/>
  <c r="AB203" i="1"/>
  <c r="Z94" i="1"/>
  <c r="AC94" i="1"/>
  <c r="L94" i="1"/>
  <c r="AM94" i="1"/>
  <c r="AB100" i="1"/>
  <c r="AB152" i="1"/>
  <c r="AC220" i="1"/>
  <c r="AM220" i="1"/>
  <c r="L220" i="1"/>
  <c r="Z220" i="1"/>
  <c r="L147" i="1"/>
  <c r="Z147" i="1"/>
  <c r="AC147" i="1"/>
  <c r="AM147" i="1"/>
  <c r="AB76" i="1"/>
  <c r="AB128" i="1"/>
  <c r="AB161" i="1"/>
  <c r="AB27" i="1"/>
  <c r="AB145" i="1"/>
  <c r="AB222" i="1"/>
  <c r="AB60" i="1"/>
  <c r="AB181" i="1"/>
  <c r="AB168" i="1"/>
  <c r="AM118" i="1"/>
  <c r="AC118" i="1"/>
  <c r="Z118" i="1"/>
  <c r="L118" i="1"/>
  <c r="AM183" i="1"/>
  <c r="AB84" i="1"/>
  <c r="AB217" i="1"/>
  <c r="L48" i="1"/>
  <c r="AM48" i="1"/>
  <c r="Z48" i="1"/>
  <c r="AC48" i="1"/>
  <c r="AB214" i="1"/>
  <c r="AB153" i="1"/>
  <c r="L86" i="1"/>
  <c r="AC86" i="1"/>
  <c r="Z86" i="1"/>
  <c r="AM86" i="1"/>
  <c r="AM63" i="1"/>
  <c r="L63" i="1"/>
  <c r="Z63" i="1"/>
  <c r="AC63" i="1"/>
  <c r="AB59" i="1"/>
  <c r="AB127" i="1"/>
  <c r="AB154" i="1"/>
  <c r="AB105" i="1"/>
  <c r="AB115" i="1"/>
  <c r="AB110" i="1"/>
  <c r="AB103" i="1"/>
  <c r="AM169" i="1"/>
  <c r="L169" i="1"/>
  <c r="Z169" i="1"/>
  <c r="AC169" i="1"/>
  <c r="AB198" i="1"/>
  <c r="AB194" i="1"/>
  <c r="AB107" i="1"/>
  <c r="AB134" i="1"/>
  <c r="Z210" i="1"/>
  <c r="AC210" i="1"/>
  <c r="L210" i="1"/>
  <c r="AM210" i="1"/>
  <c r="AB143" i="1"/>
  <c r="AB156" i="1"/>
  <c r="AC179" i="1"/>
  <c r="AM179" i="1"/>
  <c r="L179" i="1"/>
  <c r="Z179" i="1"/>
  <c r="AM55" i="1"/>
  <c r="L55" i="1"/>
  <c r="Z55" i="1"/>
  <c r="AC55" i="1"/>
  <c r="AB119" i="1"/>
  <c r="L29" i="1"/>
  <c r="AM29" i="1"/>
  <c r="AC29" i="1"/>
  <c r="Z29" i="1"/>
  <c r="AC150" i="1"/>
  <c r="AB35" i="1"/>
  <c r="AB148" i="1"/>
  <c r="AB147" i="1" s="1"/>
  <c r="AB120" i="1"/>
  <c r="AB52" i="1"/>
  <c r="AB164" i="1"/>
  <c r="AB53" i="1"/>
  <c r="AB131" i="1"/>
  <c r="AC167" i="1"/>
  <c r="Z167" i="1"/>
  <c r="AM167" i="1"/>
  <c r="L167" i="1"/>
  <c r="AB185" i="1"/>
  <c r="AB221" i="1"/>
  <c r="AB215" i="1"/>
  <c r="AB218" i="1"/>
  <c r="AB102" i="1"/>
  <c r="AB23" i="1"/>
  <c r="Z78" i="1"/>
  <c r="AC78" i="1"/>
  <c r="AM78" i="1"/>
  <c r="L78" i="1"/>
  <c r="AB97" i="1"/>
  <c r="AB140" i="1"/>
  <c r="AB141" i="1"/>
  <c r="AB22" i="1"/>
  <c r="AB124" i="1"/>
  <c r="AB46" i="1"/>
  <c r="AM14" i="1"/>
  <c r="L14" i="1"/>
  <c r="O14" i="1" s="1"/>
  <c r="I14" i="1"/>
  <c r="Z14" i="1"/>
  <c r="AC14" i="1"/>
  <c r="AB73" i="1"/>
  <c r="AB88" i="1"/>
  <c r="AB191" i="1"/>
  <c r="AB26" i="1"/>
  <c r="AB206" i="1"/>
  <c r="AB202" i="1"/>
  <c r="AB77" i="1"/>
  <c r="AM189" i="1"/>
  <c r="L189" i="1"/>
  <c r="Z189" i="1"/>
  <c r="AC189" i="1"/>
  <c r="AB130" i="1"/>
  <c r="AB104" i="1"/>
  <c r="L38" i="1"/>
  <c r="AM38" i="1"/>
  <c r="Z38" i="1"/>
  <c r="AC38" i="1"/>
  <c r="Z82" i="1"/>
  <c r="AC82" i="1"/>
  <c r="AM82" i="1"/>
  <c r="L82" i="1"/>
  <c r="L151" i="1"/>
  <c r="Z151" i="1"/>
  <c r="AC151" i="1"/>
  <c r="AM151" i="1"/>
  <c r="Z137" i="1"/>
  <c r="AM137" i="1"/>
  <c r="AC137" i="1"/>
  <c r="L137" i="1"/>
  <c r="AB87" i="1"/>
  <c r="Z20" i="1"/>
  <c r="AM20" i="1"/>
  <c r="L20" i="1"/>
  <c r="AB90" i="1"/>
  <c r="AB133" i="1"/>
  <c r="AB129" i="1"/>
  <c r="AB163" i="1"/>
  <c r="E22" i="1"/>
  <c r="E23" i="1" s="1"/>
  <c r="E24" i="1" s="1"/>
  <c r="E25" i="1" s="1"/>
  <c r="E26" i="1" s="1"/>
  <c r="E27" i="1" s="1"/>
  <c r="AB57" i="1"/>
  <c r="AB96" i="1"/>
  <c r="AB99" i="1"/>
  <c r="AB79" i="1"/>
  <c r="AB92" i="1"/>
  <c r="AB111" i="1"/>
  <c r="AB89" i="1"/>
  <c r="AB108" i="1"/>
  <c r="AB211" i="1"/>
  <c r="AB41" i="1"/>
  <c r="AM58" i="1"/>
  <c r="L58" i="1"/>
  <c r="Z58" i="1"/>
  <c r="AC58" i="1"/>
  <c r="AB123" i="1"/>
  <c r="AB40" i="1"/>
  <c r="AB207" i="1"/>
  <c r="AB91" i="1"/>
  <c r="AB180" i="1"/>
  <c r="AB204" i="1"/>
  <c r="AB160" i="1"/>
  <c r="AB56" i="1"/>
  <c r="AM188" i="1"/>
  <c r="AB139" i="1"/>
  <c r="AB49" i="1"/>
  <c r="AB48" i="1" s="1"/>
  <c r="L174" i="1"/>
  <c r="Z174" i="1"/>
  <c r="AC174" i="1"/>
  <c r="AM174" i="1"/>
  <c r="AB213" i="1"/>
  <c r="S59" i="1"/>
  <c r="S60" i="1"/>
  <c r="S130" i="1"/>
  <c r="S83" i="1"/>
  <c r="S148" i="1"/>
  <c r="S102" i="1"/>
  <c r="S61" i="1"/>
  <c r="AC178" i="1" l="1"/>
  <c r="L183" i="1"/>
  <c r="L178" i="1"/>
  <c r="AM178" i="1"/>
  <c r="AC183" i="1"/>
  <c r="AC136" i="1"/>
  <c r="AB17" i="1"/>
  <c r="L173" i="1"/>
  <c r="L188" i="1"/>
  <c r="L150" i="1"/>
  <c r="AC188" i="1"/>
  <c r="Z150" i="1"/>
  <c r="AA17" i="1"/>
  <c r="AM136" i="1"/>
  <c r="AM173" i="1"/>
  <c r="AC173" i="1"/>
  <c r="L136" i="1"/>
  <c r="Z136" i="1"/>
  <c r="AM158" i="1"/>
  <c r="AB45" i="1"/>
  <c r="AC158" i="1"/>
  <c r="Z158" i="1"/>
  <c r="X177" i="1"/>
  <c r="X187" i="1"/>
  <c r="X172" i="1"/>
  <c r="X157" i="1"/>
  <c r="X182" i="1"/>
  <c r="X149" i="1"/>
  <c r="X28" i="1"/>
  <c r="AB220" i="1"/>
  <c r="AB197" i="1"/>
  <c r="AB98" i="1"/>
  <c r="AB55" i="1"/>
  <c r="AB63" i="1"/>
  <c r="AB58" i="1"/>
  <c r="AB210" i="1"/>
  <c r="AB193" i="1"/>
  <c r="AB113" i="1"/>
  <c r="AC61" i="1"/>
  <c r="AC102" i="1"/>
  <c r="AC148" i="1"/>
  <c r="AC83" i="1"/>
  <c r="AC60" i="1"/>
  <c r="AC130" i="1"/>
  <c r="AC59" i="1"/>
  <c r="AB159" i="1"/>
  <c r="AB158" i="1"/>
  <c r="AD28" i="1"/>
  <c r="AB14" i="1"/>
  <c r="AA14" i="1"/>
  <c r="AB20" i="1"/>
  <c r="AB101" i="1"/>
  <c r="AB167" i="1"/>
  <c r="AB166" i="1"/>
  <c r="AB150" i="1"/>
  <c r="AB151" i="1"/>
  <c r="AB173" i="1"/>
  <c r="AB174" i="1"/>
  <c r="AB125" i="1"/>
  <c r="AB82" i="1"/>
  <c r="AB200" i="1"/>
  <c r="AB94" i="1"/>
  <c r="AB136" i="1"/>
  <c r="AB137" i="1"/>
  <c r="AB86" i="1"/>
  <c r="AB75" i="1"/>
  <c r="AB169" i="1"/>
  <c r="AB178" i="1"/>
  <c r="AB179" i="1"/>
  <c r="AB78" i="1"/>
  <c r="AB34" i="1"/>
  <c r="AB118" i="1"/>
  <c r="AB30" i="1"/>
  <c r="AB29" i="1"/>
  <c r="AB15" i="1" s="1"/>
  <c r="AB71" i="1"/>
  <c r="AB183" i="1"/>
  <c r="AB184" i="1"/>
  <c r="AB51" i="1"/>
  <c r="AB188" i="1"/>
  <c r="AB189" i="1"/>
  <c r="AB38" i="1"/>
  <c r="AB142" i="1"/>
  <c r="AB67" i="1"/>
  <c r="X15" i="1" l="1"/>
  <c r="Z15" i="1" s="1"/>
  <c r="I28" i="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I151" i="1" s="1"/>
  <c r="I152" i="1" s="1"/>
  <c r="I153" i="1" s="1"/>
  <c r="I154" i="1" s="1"/>
  <c r="I155" i="1" s="1"/>
  <c r="I156" i="1" s="1"/>
  <c r="I157" i="1" s="1"/>
  <c r="I158" i="1" s="1"/>
  <c r="I159" i="1" s="1"/>
  <c r="I160" i="1" s="1"/>
  <c r="I161" i="1" s="1"/>
  <c r="I162" i="1" s="1"/>
  <c r="I163" i="1" s="1"/>
  <c r="I164" i="1" s="1"/>
  <c r="I165" i="1" s="1"/>
  <c r="I166" i="1" s="1"/>
  <c r="I167" i="1" s="1"/>
  <c r="I168" i="1" s="1"/>
  <c r="I169" i="1" s="1"/>
  <c r="I170" i="1" s="1"/>
  <c r="I171" i="1" s="1"/>
  <c r="I172" i="1" s="1"/>
  <c r="I173" i="1" s="1"/>
  <c r="I174" i="1" s="1"/>
  <c r="I175" i="1" s="1"/>
  <c r="I176" i="1" s="1"/>
  <c r="I177" i="1" s="1"/>
  <c r="I178" i="1" s="1"/>
  <c r="I179" i="1" s="1"/>
  <c r="I180" i="1" s="1"/>
  <c r="I181" i="1" s="1"/>
  <c r="I182" i="1" s="1"/>
  <c r="I183" i="1" s="1"/>
  <c r="I184" i="1" s="1"/>
  <c r="I185" i="1" s="1"/>
  <c r="I186" i="1" s="1"/>
  <c r="I187" i="1" s="1"/>
  <c r="I188" i="1" s="1"/>
  <c r="I189" i="1" s="1"/>
  <c r="I190" i="1" s="1"/>
  <c r="I191" i="1" s="1"/>
  <c r="I192" i="1" s="1"/>
  <c r="I193" i="1" s="1"/>
  <c r="I194" i="1" s="1"/>
  <c r="I195" i="1" s="1"/>
  <c r="I196" i="1" s="1"/>
  <c r="I197" i="1" s="1"/>
  <c r="I198" i="1" s="1"/>
  <c r="I199" i="1" s="1"/>
  <c r="I200" i="1" s="1"/>
  <c r="I201" i="1" s="1"/>
  <c r="I202" i="1" s="1"/>
  <c r="I203" i="1" s="1"/>
  <c r="I204" i="1" s="1"/>
  <c r="I205" i="1" s="1"/>
  <c r="I206" i="1" s="1"/>
  <c r="I207" i="1" s="1"/>
  <c r="I208" i="1" s="1"/>
  <c r="I209" i="1" s="1"/>
  <c r="I210" i="1" s="1"/>
  <c r="I211" i="1" s="1"/>
  <c r="I212" i="1" s="1"/>
  <c r="I213" i="1" s="1"/>
  <c r="I214" i="1" s="1"/>
  <c r="I215" i="1" s="1"/>
  <c r="I216" i="1" s="1"/>
  <c r="I217" i="1" s="1"/>
  <c r="I218" i="1" s="1"/>
  <c r="I219" i="1" s="1"/>
  <c r="I220" i="1" s="1"/>
  <c r="I221" i="1" s="1"/>
  <c r="I222" i="1" s="1"/>
  <c r="AD29" i="1"/>
  <c r="AD30" i="1" s="1"/>
  <c r="AM15" i="1" l="1"/>
  <c r="E28" i="1"/>
  <c r="E29" i="1" l="1"/>
  <c r="K16" i="1"/>
  <c r="T28" i="1" l="1"/>
  <c r="E30" i="1"/>
  <c r="E31" i="1" l="1"/>
  <c r="T29" i="1"/>
  <c r="T30" i="1" l="1"/>
  <c r="E32" i="1"/>
  <c r="AD33" i="1" l="1"/>
  <c r="E33" i="1"/>
  <c r="E34" i="1" l="1"/>
  <c r="AD34" i="1"/>
  <c r="T33" i="1" l="1"/>
  <c r="E35" i="1"/>
  <c r="T34" i="1" l="1"/>
  <c r="E36" i="1"/>
  <c r="AD37" i="1" l="1"/>
  <c r="E37" i="1"/>
  <c r="E38" i="1" l="1"/>
  <c r="K33" i="1"/>
  <c r="AD38" i="1"/>
  <c r="T37" i="1" l="1"/>
  <c r="E39" i="1"/>
  <c r="T38" i="1" l="1"/>
  <c r="E40" i="1"/>
  <c r="E41" i="1" l="1"/>
  <c r="E42" i="1" l="1"/>
  <c r="E43" i="1" l="1"/>
  <c r="AD44" i="1" l="1"/>
  <c r="E44" i="1"/>
  <c r="E45" i="1" l="1"/>
  <c r="AD45" i="1"/>
  <c r="AD48" i="1" s="1"/>
  <c r="T44" i="1" l="1"/>
  <c r="E46" i="1"/>
  <c r="E47" i="1" l="1"/>
  <c r="T45" i="1"/>
  <c r="E48" i="1" l="1"/>
  <c r="E49" i="1" l="1"/>
  <c r="T48" i="1" l="1"/>
  <c r="E50" i="1"/>
  <c r="AD50" i="1"/>
  <c r="AD51" i="1" s="1"/>
  <c r="E51" i="1" l="1"/>
  <c r="E52" i="1" l="1"/>
  <c r="T50" i="1"/>
  <c r="T51" i="1" l="1"/>
  <c r="E53" i="1"/>
  <c r="E54" i="1" l="1"/>
  <c r="AD54" i="1"/>
  <c r="AD55" i="1" s="1"/>
  <c r="AD58" i="1" s="1"/>
  <c r="E55" i="1" l="1"/>
  <c r="K50" i="1"/>
  <c r="T54" i="1" l="1"/>
  <c r="E56" i="1"/>
  <c r="T55" i="1" l="1"/>
  <c r="E57" i="1"/>
  <c r="E58" i="1" l="1"/>
  <c r="E59" i="1" l="1"/>
  <c r="T58" i="1" l="1"/>
  <c r="E60" i="1"/>
  <c r="E61" i="1" l="1"/>
  <c r="E62" i="1" l="1"/>
  <c r="AD62" i="1"/>
  <c r="AD63" i="1" s="1"/>
  <c r="E63" i="1" l="1"/>
  <c r="K54" i="1"/>
  <c r="E64" i="1" l="1"/>
  <c r="T62" i="1"/>
  <c r="T63" i="1" l="1"/>
  <c r="E65" i="1"/>
  <c r="E66" i="1" l="1"/>
  <c r="AD66" i="1"/>
  <c r="AD67" i="1" s="1"/>
  <c r="E67" i="1" l="1"/>
  <c r="K62" i="1"/>
  <c r="T66" i="1" l="1"/>
  <c r="E68" i="1"/>
  <c r="E69" i="1" l="1"/>
  <c r="T67" i="1"/>
  <c r="E70" i="1" l="1"/>
  <c r="AD70" i="1"/>
  <c r="AD71" i="1" s="1"/>
  <c r="E71" i="1" l="1"/>
  <c r="K66" i="1"/>
  <c r="T70" i="1" l="1"/>
  <c r="E72" i="1"/>
  <c r="T71" i="1" l="1"/>
  <c r="E73" i="1"/>
  <c r="E74" i="1" l="1"/>
  <c r="AD74" i="1"/>
  <c r="AD75" i="1" s="1"/>
  <c r="AD78" i="1" s="1"/>
  <c r="AD82" i="1" s="1"/>
  <c r="AD86" i="1" s="1"/>
  <c r="E75" i="1" l="1"/>
  <c r="K74" i="1"/>
  <c r="K70" i="1"/>
  <c r="T74" i="1" l="1"/>
  <c r="E76" i="1"/>
  <c r="T75" i="1" l="1"/>
  <c r="E77" i="1"/>
  <c r="E78" i="1" l="1"/>
  <c r="E79" i="1" l="1"/>
  <c r="T78" i="1" l="1"/>
  <c r="E80" i="1"/>
  <c r="E81" i="1" l="1"/>
  <c r="E82" i="1" l="1"/>
  <c r="E83" i="1" l="1"/>
  <c r="T82" i="1" l="1"/>
  <c r="E84" i="1"/>
  <c r="E85" i="1" l="1"/>
  <c r="E86" i="1" l="1"/>
  <c r="E87" i="1" l="1"/>
  <c r="T86" i="1" l="1"/>
  <c r="E88" i="1"/>
  <c r="E89" i="1" l="1"/>
  <c r="E90" i="1" l="1"/>
  <c r="E91" i="1" l="1"/>
  <c r="E92" i="1" l="1"/>
  <c r="E93" i="1" l="1"/>
  <c r="AD93" i="1"/>
  <c r="AD94" i="1" s="1"/>
  <c r="AD98" i="1" s="1"/>
  <c r="AD101" i="1" s="1"/>
  <c r="E94" i="1" l="1"/>
  <c r="K93" i="1" s="1"/>
  <c r="T93" i="1" l="1"/>
  <c r="E95" i="1"/>
  <c r="E96" i="1" l="1"/>
  <c r="T94" i="1"/>
  <c r="E97" i="1" l="1"/>
  <c r="E98" i="1" l="1"/>
  <c r="E99" i="1" l="1"/>
  <c r="E100" i="1" l="1"/>
  <c r="T98" i="1"/>
  <c r="E101" i="1" l="1"/>
  <c r="E102" i="1" l="1"/>
  <c r="T101" i="1" l="1"/>
  <c r="E103" i="1"/>
  <c r="E104" i="1" l="1"/>
  <c r="E105" i="1" l="1"/>
  <c r="E106" i="1" l="1"/>
  <c r="E107" i="1" l="1"/>
  <c r="E108" i="1" l="1"/>
  <c r="E109" i="1" l="1"/>
  <c r="E110" i="1" l="1"/>
  <c r="E111" i="1" l="1"/>
  <c r="E112" i="1" l="1"/>
  <c r="AD112" i="1"/>
  <c r="AD113" i="1" s="1"/>
  <c r="E113" i="1" l="1"/>
  <c r="K112" i="1"/>
  <c r="T112" i="1" l="1"/>
  <c r="E114" i="1"/>
  <c r="T113" i="1" l="1"/>
  <c r="E115" i="1"/>
  <c r="E116" i="1" l="1"/>
  <c r="E117" i="1" l="1"/>
  <c r="AD117" i="1"/>
  <c r="AD118" i="1" s="1"/>
  <c r="AD125" i="1" s="1"/>
  <c r="E118" i="1" l="1"/>
  <c r="K117" i="1" s="1"/>
  <c r="T117" i="1" l="1"/>
  <c r="E119" i="1"/>
  <c r="T118" i="1" l="1"/>
  <c r="E120" i="1"/>
  <c r="E121" i="1" l="1"/>
  <c r="E122" i="1" l="1"/>
  <c r="E123" i="1" l="1"/>
  <c r="E124" i="1" l="1"/>
  <c r="E125" i="1" l="1"/>
  <c r="E126" i="1" l="1"/>
  <c r="E127" i="1" l="1"/>
  <c r="T125" i="1"/>
  <c r="E128" i="1" l="1"/>
  <c r="E129" i="1" l="1"/>
  <c r="E130" i="1" l="1"/>
  <c r="E131" i="1" l="1"/>
  <c r="E132" i="1" l="1"/>
  <c r="E133" i="1" l="1"/>
  <c r="E134" i="1" l="1"/>
  <c r="E135" i="1" l="1"/>
  <c r="E136" i="1" s="1"/>
  <c r="AD135" i="1"/>
  <c r="AD136" i="1" s="1"/>
  <c r="AD137" i="1" s="1"/>
  <c r="AD142" i="1" s="1"/>
  <c r="AD147" i="1" s="1"/>
  <c r="K135" i="1" l="1"/>
  <c r="E137" i="1"/>
  <c r="T135" i="1" l="1"/>
  <c r="E138" i="1"/>
  <c r="E139" i="1" l="1"/>
  <c r="T136" i="1"/>
  <c r="T137" i="1" l="1"/>
  <c r="E140" i="1"/>
  <c r="E141" i="1" l="1"/>
  <c r="E142" i="1" l="1"/>
  <c r="E143" i="1" l="1"/>
  <c r="E144" i="1" l="1"/>
  <c r="T142" i="1" l="1"/>
  <c r="E145" i="1"/>
  <c r="E146" i="1" l="1"/>
  <c r="E147" i="1" l="1"/>
  <c r="E148" i="1" l="1"/>
  <c r="AD149" i="1" l="1"/>
  <c r="AD150" i="1" s="1"/>
  <c r="AD151" i="1" s="1"/>
  <c r="T147" i="1" l="1"/>
  <c r="E149" i="1"/>
  <c r="E150" i="1" s="1"/>
  <c r="E151" i="1" l="1"/>
  <c r="K149" i="1"/>
  <c r="T149" i="1" l="1"/>
  <c r="E152" i="1"/>
  <c r="E153" i="1" l="1"/>
  <c r="T150" i="1"/>
  <c r="T151" i="1" l="1"/>
  <c r="E154" i="1"/>
  <c r="E155" i="1" l="1"/>
  <c r="E156" i="1" l="1"/>
  <c r="AD157" i="1" l="1"/>
  <c r="AD158" i="1" s="1"/>
  <c r="AD159" i="1" s="1"/>
  <c r="E157" i="1" l="1"/>
  <c r="E158" i="1" l="1"/>
  <c r="T157" i="1"/>
  <c r="T158" i="1" l="1"/>
  <c r="K157" i="1"/>
  <c r="E159" i="1"/>
  <c r="E160" i="1" l="1"/>
  <c r="T159" i="1"/>
  <c r="E161" i="1" l="1"/>
  <c r="E162" i="1" l="1"/>
  <c r="E163" i="1" l="1"/>
  <c r="E164" i="1" l="1"/>
  <c r="AD165" i="1" l="1"/>
  <c r="AD166" i="1" s="1"/>
  <c r="AD167" i="1" s="1"/>
  <c r="AD169" i="1" s="1"/>
  <c r="T165" i="1" l="1"/>
  <c r="E165" i="1"/>
  <c r="T166" i="1" l="1"/>
  <c r="E166" i="1"/>
  <c r="K165" i="1" l="1"/>
  <c r="E167" i="1"/>
  <c r="T167" i="1"/>
  <c r="E168" i="1" l="1"/>
  <c r="T169" i="1" l="1"/>
  <c r="E169" i="1"/>
  <c r="E170" i="1" l="1"/>
  <c r="E171" i="1" l="1"/>
  <c r="T172" i="1" l="1"/>
  <c r="AD172" i="1"/>
  <c r="AD173" i="1" s="1"/>
  <c r="AD174" i="1" s="1"/>
  <c r="E172" i="1"/>
  <c r="E173" i="1" l="1"/>
  <c r="T173" i="1"/>
  <c r="T174" i="1" l="1"/>
  <c r="K172" i="1"/>
  <c r="E174" i="1"/>
  <c r="E175" i="1" l="1"/>
  <c r="E176" i="1" l="1"/>
  <c r="T177" i="1" l="1"/>
  <c r="AD177" i="1"/>
  <c r="AD178" i="1" s="1"/>
  <c r="AD179" i="1" s="1"/>
  <c r="E177" i="1"/>
  <c r="E178" i="1" l="1"/>
  <c r="T178" i="1"/>
  <c r="K177" i="1"/>
  <c r="T179" i="1" l="1"/>
  <c r="E179" i="1"/>
  <c r="E180" i="1" l="1"/>
  <c r="E181" i="1" l="1"/>
  <c r="AD182" i="1" l="1"/>
  <c r="AD183" i="1" s="1"/>
  <c r="AD184" i="1" s="1"/>
  <c r="T182" i="1"/>
  <c r="E182" i="1"/>
  <c r="E183" i="1" s="1"/>
  <c r="E184" i="1" l="1"/>
  <c r="T183" i="1"/>
  <c r="K182" i="1"/>
  <c r="E185" i="1" l="1"/>
  <c r="T184" i="1"/>
  <c r="E186" i="1" l="1"/>
  <c r="AD187" i="1" l="1"/>
  <c r="AD188" i="1" s="1"/>
  <c r="AD189" i="1" s="1"/>
  <c r="T187" i="1" l="1"/>
  <c r="E187" i="1"/>
  <c r="T188" i="1" l="1"/>
  <c r="E188" i="1"/>
  <c r="K187" i="1" l="1"/>
  <c r="E189" i="1"/>
  <c r="T189" i="1"/>
  <c r="E190" i="1" l="1"/>
  <c r="E191" i="1" l="1"/>
  <c r="T192" i="1" l="1"/>
  <c r="AD192" i="1"/>
  <c r="AD193" i="1" s="1"/>
  <c r="E192" i="1"/>
  <c r="E193" i="1" l="1"/>
  <c r="T193" i="1"/>
  <c r="K192" i="1" l="1"/>
  <c r="E194" i="1"/>
  <c r="E195" i="1" l="1"/>
  <c r="T196" i="1" l="1"/>
  <c r="AD196" i="1"/>
  <c r="AD197" i="1" s="1"/>
  <c r="AD200" i="1" s="1"/>
  <c r="E196" i="1"/>
  <c r="E197" i="1" l="1"/>
  <c r="T197" i="1"/>
  <c r="K196" i="1" l="1"/>
  <c r="E198" i="1"/>
  <c r="E199" i="1" l="1"/>
  <c r="T200" i="1" l="1"/>
  <c r="E200" i="1"/>
  <c r="E201" i="1" l="1"/>
  <c r="E202" i="1" l="1"/>
  <c r="E203" i="1" l="1"/>
  <c r="E204" i="1" l="1"/>
  <c r="E205" i="1" l="1"/>
  <c r="E206" i="1" l="1"/>
  <c r="E207" i="1" l="1"/>
  <c r="E208" i="1" l="1"/>
  <c r="T209" i="1" l="1"/>
  <c r="AD209" i="1"/>
  <c r="AD210" i="1" s="1"/>
  <c r="E209" i="1"/>
  <c r="E210" i="1" s="1"/>
  <c r="E211" i="1" l="1"/>
  <c r="T210" i="1"/>
  <c r="K209" i="1"/>
  <c r="E212" i="1" l="1"/>
  <c r="E213" i="1" l="1"/>
  <c r="E214" i="1" l="1"/>
  <c r="E215" i="1" l="1"/>
  <c r="E216" i="1" l="1"/>
  <c r="E217" i="1" l="1"/>
  <c r="E218" i="1" l="1"/>
  <c r="E219" i="1" l="1"/>
  <c r="E220" i="1" s="1"/>
  <c r="AD219" i="1"/>
  <c r="AD220" i="1" s="1"/>
  <c r="T219" i="1" l="1"/>
  <c r="K219" i="1"/>
  <c r="E221" i="1"/>
  <c r="E222" i="1" l="1"/>
  <c r="T220" i="1"/>
  <c r="J177" i="1" l="1"/>
  <c r="D177" i="1" s="1"/>
  <c r="J16" i="1"/>
  <c r="D16" i="1" s="1"/>
  <c r="K28" i="1"/>
  <c r="J28" i="1"/>
  <c r="J33" i="1"/>
  <c r="D33" i="1" s="1"/>
  <c r="K37" i="1"/>
  <c r="J37" i="1"/>
  <c r="K44" i="1"/>
  <c r="J44" i="1"/>
  <c r="J50" i="1"/>
  <c r="D50" i="1" s="1"/>
  <c r="J54" i="1"/>
  <c r="D54" i="1" s="1"/>
  <c r="J62" i="1"/>
  <c r="D62" i="1" s="1"/>
  <c r="J66" i="1"/>
  <c r="D66" i="1" s="1"/>
  <c r="J70" i="1"/>
  <c r="D70" i="1" s="1"/>
  <c r="J74" i="1"/>
  <c r="D74" i="1" s="1"/>
  <c r="J93" i="1"/>
  <c r="D93" i="1" s="1"/>
  <c r="J112" i="1"/>
  <c r="D112" i="1" s="1"/>
  <c r="J117" i="1"/>
  <c r="D117" i="1" s="1"/>
  <c r="J135" i="1"/>
  <c r="D135" i="1" s="1"/>
  <c r="J149" i="1"/>
  <c r="D149" i="1" s="1"/>
  <c r="J157" i="1"/>
  <c r="D157" i="1" s="1"/>
  <c r="J165" i="1"/>
  <c r="D165" i="1" s="1"/>
  <c r="J172" i="1"/>
  <c r="D172" i="1" s="1"/>
  <c r="J182" i="1"/>
  <c r="D182" i="1" s="1"/>
  <c r="J187" i="1"/>
  <c r="D187" i="1" s="1"/>
  <c r="J192" i="1"/>
  <c r="D192" i="1" s="1"/>
  <c r="J196" i="1"/>
  <c r="D196" i="1" s="1"/>
  <c r="J209" i="1"/>
  <c r="D209" i="1" s="1"/>
  <c r="J219" i="1"/>
  <c r="D219" i="1" s="1"/>
  <c r="D44" i="1" l="1"/>
  <c r="AB44" i="1" s="1"/>
  <c r="D37" i="1"/>
  <c r="AB37" i="1" s="1"/>
  <c r="AB117" i="1"/>
  <c r="AB187" i="1"/>
  <c r="AB112" i="1"/>
  <c r="AB50" i="1"/>
  <c r="AB182" i="1"/>
  <c r="AB93" i="1"/>
  <c r="AB177" i="1"/>
  <c r="AB16" i="1"/>
  <c r="AB172" i="1"/>
  <c r="AB74" i="1"/>
  <c r="AB165" i="1"/>
  <c r="AB70" i="1"/>
  <c r="AB192" i="1"/>
  <c r="AB219" i="1"/>
  <c r="AB157" i="1"/>
  <c r="AB66" i="1"/>
  <c r="AB33" i="1"/>
  <c r="AB209" i="1"/>
  <c r="AB149" i="1"/>
  <c r="AB62" i="1"/>
  <c r="D28" i="1"/>
  <c r="AB196" i="1"/>
  <c r="AB135" i="1"/>
  <c r="AB54" i="1"/>
  <c r="L30" i="1" l="1"/>
  <c r="Z30" i="1"/>
  <c r="AM30" i="1"/>
  <c r="L50" i="1"/>
  <c r="AC50" i="1"/>
  <c r="AM50" i="1"/>
  <c r="Z50" i="1"/>
  <c r="Z54" i="1"/>
  <c r="AC54" i="1"/>
  <c r="AM54" i="1"/>
  <c r="L54" i="1"/>
  <c r="AC70" i="1"/>
  <c r="L70" i="1"/>
  <c r="AM70" i="1"/>
  <c r="Z70" i="1"/>
  <c r="Z37" i="1"/>
  <c r="AC37" i="1"/>
  <c r="L37" i="1"/>
  <c r="AM37" i="1"/>
  <c r="AM182" i="1"/>
  <c r="L182" i="1"/>
  <c r="Z182" i="1"/>
  <c r="AC182" i="1"/>
  <c r="L66" i="1"/>
  <c r="AM66" i="1"/>
  <c r="Z66" i="1"/>
  <c r="AC66" i="1"/>
  <c r="AB28" i="1"/>
  <c r="AC187" i="1"/>
  <c r="AM187" i="1"/>
  <c r="L187" i="1"/>
  <c r="Z187" i="1"/>
  <c r="L209" i="1"/>
  <c r="Z209" i="1"/>
  <c r="AM209" i="1"/>
  <c r="AC209" i="1"/>
  <c r="Z157" i="1"/>
  <c r="AC157" i="1"/>
  <c r="AM157" i="1"/>
  <c r="L157" i="1"/>
  <c r="Z74" i="1"/>
  <c r="AC74" i="1"/>
  <c r="AM74" i="1"/>
  <c r="L74" i="1"/>
  <c r="AC177" i="1"/>
  <c r="AM177" i="1"/>
  <c r="Z177" i="1"/>
  <c r="L177" i="1"/>
  <c r="AM135" i="1"/>
  <c r="Z135" i="1"/>
  <c r="AC135" i="1"/>
  <c r="L135" i="1"/>
  <c r="L165" i="1"/>
  <c r="Z165" i="1"/>
  <c r="AM165" i="1"/>
  <c r="AC165" i="1"/>
  <c r="AC44" i="1"/>
  <c r="L44" i="1"/>
  <c r="AM44" i="1"/>
  <c r="Z44" i="1"/>
  <c r="Z117" i="1"/>
  <c r="AC117" i="1"/>
  <c r="AM117" i="1"/>
  <c r="L117" i="1"/>
  <c r="Z62" i="1"/>
  <c r="L62" i="1"/>
  <c r="AM62" i="1"/>
  <c r="AC62" i="1"/>
  <c r="Z93" i="1"/>
  <c r="AC93" i="1"/>
  <c r="L93" i="1"/>
  <c r="AM93" i="1"/>
  <c r="AC33" i="1"/>
  <c r="AM33" i="1"/>
  <c r="L33" i="1"/>
  <c r="Z33" i="1"/>
  <c r="AC192" i="1"/>
  <c r="AM192" i="1"/>
  <c r="L192" i="1"/>
  <c r="Z192" i="1"/>
  <c r="Z172" i="1"/>
  <c r="AC172" i="1"/>
  <c r="L172" i="1"/>
  <c r="AM172" i="1"/>
  <c r="D15" i="1"/>
  <c r="L112" i="1"/>
  <c r="AM112" i="1"/>
  <c r="Z112" i="1"/>
  <c r="AC112" i="1"/>
  <c r="AM196" i="1"/>
  <c r="Z196" i="1"/>
  <c r="L196" i="1"/>
  <c r="AC196" i="1"/>
  <c r="L149" i="1"/>
  <c r="AC149" i="1"/>
  <c r="AM149" i="1"/>
  <c r="Z149" i="1"/>
  <c r="AM219" i="1"/>
  <c r="L219" i="1"/>
  <c r="Z219" i="1"/>
  <c r="AC219" i="1"/>
  <c r="AM16" i="1"/>
  <c r="L16" i="1"/>
  <c r="Z16" i="1"/>
  <c r="AC16" i="1"/>
  <c r="AA85" i="1" l="1"/>
  <c r="AA132" i="1"/>
  <c r="AA171" i="1"/>
  <c r="AA25" i="1"/>
  <c r="AA114" i="1"/>
  <c r="AA36" i="1"/>
  <c r="AA146" i="1"/>
  <c r="AA186" i="1"/>
  <c r="AA84" i="1"/>
  <c r="AA97" i="1"/>
  <c r="AA124" i="1"/>
  <c r="AA130" i="1"/>
  <c r="AA133" i="1"/>
  <c r="AA96" i="1"/>
  <c r="AA92" i="1"/>
  <c r="AA211" i="1"/>
  <c r="AA160" i="1"/>
  <c r="AA216" i="1"/>
  <c r="AA68" i="1"/>
  <c r="AA155" i="1"/>
  <c r="AA81" i="1"/>
  <c r="AA27" i="1"/>
  <c r="AA214" i="1"/>
  <c r="AA127" i="1"/>
  <c r="AA110" i="1"/>
  <c r="AA107" i="1"/>
  <c r="AA143" i="1"/>
  <c r="AA120" i="1"/>
  <c r="AA164" i="1"/>
  <c r="AA23" i="1"/>
  <c r="AA73" i="1"/>
  <c r="AA206" i="1"/>
  <c r="AA208" i="1"/>
  <c r="AA64" i="1"/>
  <c r="AA21" i="1"/>
  <c r="AA80" i="1"/>
  <c r="AA128" i="1"/>
  <c r="AA59" i="1"/>
  <c r="AA115" i="1"/>
  <c r="AA26" i="1"/>
  <c r="AA202" i="1"/>
  <c r="AA24" i="1"/>
  <c r="AA199" i="1"/>
  <c r="AA32" i="1"/>
  <c r="AA39" i="1"/>
  <c r="AA43" i="1"/>
  <c r="AA69" i="1"/>
  <c r="AA121" i="1"/>
  <c r="AA217" i="1"/>
  <c r="AA215" i="1"/>
  <c r="AA140" i="1"/>
  <c r="AA46" i="1"/>
  <c r="AA77" i="1"/>
  <c r="AA129" i="1"/>
  <c r="AA99" i="1"/>
  <c r="AA111" i="1"/>
  <c r="AA123" i="1"/>
  <c r="AA91" i="1"/>
  <c r="AA56" i="1"/>
  <c r="AA139" i="1"/>
  <c r="AA205" i="1"/>
  <c r="AA47" i="1"/>
  <c r="AA190" i="1"/>
  <c r="AA161" i="1"/>
  <c r="AA145" i="1"/>
  <c r="AA153" i="1"/>
  <c r="AA154" i="1"/>
  <c r="AA156" i="1"/>
  <c r="AA52" i="1"/>
  <c r="AA53" i="1"/>
  <c r="AA185" i="1"/>
  <c r="AA88" i="1"/>
  <c r="AA104" i="1"/>
  <c r="AA57" i="1"/>
  <c r="AA41" i="1"/>
  <c r="AA122" i="1"/>
  <c r="AA72" i="1"/>
  <c r="AA109" i="1"/>
  <c r="AA31" i="1"/>
  <c r="AA176" i="1"/>
  <c r="AA116" i="1"/>
  <c r="AA144" i="1"/>
  <c r="AA203" i="1"/>
  <c r="AA100" i="1"/>
  <c r="AA181" i="1"/>
  <c r="AA198" i="1"/>
  <c r="AA134" i="1"/>
  <c r="AA119" i="1"/>
  <c r="AA35" i="1"/>
  <c r="AA218" i="1"/>
  <c r="AA141" i="1"/>
  <c r="AA163" i="1"/>
  <c r="AA79" i="1"/>
  <c r="AA89" i="1"/>
  <c r="AA40" i="1"/>
  <c r="AA180" i="1"/>
  <c r="AA49" i="1"/>
  <c r="AA48" i="1" s="1"/>
  <c r="AA170" i="1"/>
  <c r="AA212" i="1"/>
  <c r="AA65" i="1"/>
  <c r="AA195" i="1"/>
  <c r="AA42" i="1"/>
  <c r="AA76" i="1"/>
  <c r="AA222" i="1"/>
  <c r="AA105" i="1"/>
  <c r="AA103" i="1"/>
  <c r="AA131" i="1"/>
  <c r="AA191" i="1"/>
  <c r="AA87" i="1"/>
  <c r="AA138" i="1"/>
  <c r="AA61" i="1"/>
  <c r="AA95" i="1"/>
  <c r="AA201" i="1"/>
  <c r="AA83" i="1"/>
  <c r="AA106" i="1"/>
  <c r="AA126" i="1"/>
  <c r="AA175" i="1"/>
  <c r="AA152" i="1"/>
  <c r="AA168" i="1"/>
  <c r="AA194" i="1"/>
  <c r="AA221" i="1"/>
  <c r="AA102" i="1"/>
  <c r="AA22" i="1"/>
  <c r="AA90" i="1"/>
  <c r="AA108" i="1"/>
  <c r="AA207" i="1"/>
  <c r="AA204" i="1"/>
  <c r="AA162" i="1"/>
  <c r="AA60" i="1"/>
  <c r="AA148" i="1"/>
  <c r="AA147" i="1" s="1"/>
  <c r="AA213" i="1"/>
  <c r="AM28" i="1"/>
  <c r="L28" i="1"/>
  <c r="Z28" i="1"/>
  <c r="AC28" i="1"/>
  <c r="AC11" i="1" s="1"/>
  <c r="AA169" i="1" l="1"/>
  <c r="AA192" i="1"/>
  <c r="AA82" i="1"/>
  <c r="AA177" i="1"/>
  <c r="AA117" i="1"/>
  <c r="AA94" i="1"/>
  <c r="AA93" i="1"/>
  <c r="AA209" i="1"/>
  <c r="AA182" i="1"/>
  <c r="AA187" i="1"/>
  <c r="AA98" i="1"/>
  <c r="AA149" i="1"/>
  <c r="AA135" i="1"/>
  <c r="AA196" i="1"/>
  <c r="AA165" i="1"/>
  <c r="AA172" i="1"/>
  <c r="AA78" i="1"/>
  <c r="AA112" i="1"/>
  <c r="AA74" i="1"/>
  <c r="AA219" i="1"/>
  <c r="AA157" i="1"/>
  <c r="AA193" i="1"/>
  <c r="AA118" i="1"/>
  <c r="AA210" i="1"/>
  <c r="AA197" i="1"/>
  <c r="AA75" i="1"/>
  <c r="AA166" i="1"/>
  <c r="AA167" i="1"/>
  <c r="AA29" i="1"/>
  <c r="AA30" i="1"/>
  <c r="AA28" i="1"/>
  <c r="AA184" i="1"/>
  <c r="AA183" i="1"/>
  <c r="AA188" i="1"/>
  <c r="AA189" i="1"/>
  <c r="AA150" i="1"/>
  <c r="AA151" i="1"/>
  <c r="AA137" i="1"/>
  <c r="AA136" i="1"/>
  <c r="AA58" i="1"/>
  <c r="AA174" i="1"/>
  <c r="AA173" i="1"/>
  <c r="AA86" i="1"/>
  <c r="AA71" i="1"/>
  <c r="AA70" i="1"/>
  <c r="AA51" i="1"/>
  <c r="AA50" i="1"/>
  <c r="AA38" i="1"/>
  <c r="AA37" i="1"/>
  <c r="AA113" i="1"/>
  <c r="AA125" i="1"/>
  <c r="AA45" i="1"/>
  <c r="AA44" i="1"/>
  <c r="AA55" i="1"/>
  <c r="AA54" i="1"/>
  <c r="AA20" i="1"/>
  <c r="AA16" i="1"/>
  <c r="AA142" i="1"/>
  <c r="AA67" i="1"/>
  <c r="AA66" i="1"/>
  <c r="AA178" i="1"/>
  <c r="AA179" i="1"/>
  <c r="AA101" i="1"/>
  <c r="AA63" i="1"/>
  <c r="AA62" i="1"/>
  <c r="AA220" i="1"/>
  <c r="AA200" i="1"/>
  <c r="AA34" i="1"/>
  <c r="AA15" i="1" s="1"/>
  <c r="AA33" i="1"/>
  <c r="AA158" i="1"/>
  <c r="AA159" i="1"/>
</calcChain>
</file>

<file path=xl/comments1.xml><?xml version="1.0" encoding="utf-8"?>
<comments xmlns="http://schemas.openxmlformats.org/spreadsheetml/2006/main">
  <authors>
    <author/>
  </authors>
  <commentList>
    <comment ref="AJ7" authorId="0">
      <text>
        <r>
          <rPr>
            <b/>
            <sz val="9"/>
            <color indexed="8"/>
            <rFont val="Tahoma"/>
            <family val="2"/>
          </rPr>
          <t xml:space="preserve">QUANTIDADES:
</t>
        </r>
        <r>
          <rPr>
            <sz val="9"/>
            <color indexed="8"/>
            <rFont val="Tahoma"/>
            <family val="2"/>
          </rPr>
          <t>PREENCHA AS QUANTIDADES AQUI PARA ACOMPANHAMENTOS POR BM.</t>
        </r>
      </text>
    </comment>
    <comment ref="AL7" authorId="0">
      <text>
        <r>
          <rPr>
            <b/>
            <sz val="9"/>
            <color indexed="8"/>
            <rFont val="Tahoma"/>
            <family val="2"/>
          </rPr>
          <t xml:space="preserve">PREÇO UNITÁRIO LICITADO:
</t>
        </r>
        <r>
          <rPr>
            <sz val="9"/>
            <color indexed="8"/>
            <rFont val="Tahoma"/>
            <family val="2"/>
          </rPr>
          <t>PREENCHA AQUI O PREÇO UNITÁRIO DA LICITAÇÃO.</t>
        </r>
      </text>
    </comment>
    <comment ref="L8" authorId="0">
      <text>
        <r>
          <rPr>
            <b/>
            <sz val="9"/>
            <color indexed="8"/>
            <rFont val="Tahoma"/>
            <family val="2"/>
          </rPr>
          <t xml:space="preserve">FILTRO:
</t>
        </r>
        <r>
          <rPr>
            <sz val="9"/>
            <color indexed="8"/>
            <rFont val="Tahoma"/>
            <family val="2"/>
          </rPr>
          <t>Após a conclusão do Orçamento, utilize o filtro nessa coluna com o valor "F" para ocultar linhas não utilizadas.</t>
        </r>
      </text>
    </comment>
    <comment ref="Y8" authorId="0">
      <text>
        <r>
          <rPr>
            <b/>
            <sz val="9"/>
            <color indexed="8"/>
            <rFont val="Tahoma"/>
            <family val="2"/>
          </rPr>
          <t xml:space="preserve">RECURSO:
</t>
        </r>
        <r>
          <rPr>
            <sz val="9"/>
            <color indexed="8"/>
            <rFont val="Tahoma"/>
            <family val="2"/>
          </rPr>
          <t>Selecione a composição do item do Orçamento no Investimento.
RA: Rateio proporcional entre Repasse e Contrapartida.
RP: 100% valor de Repasse.
CP: 100%  valor de Contrapartida.
OU: 100% valor "Outros".</t>
        </r>
      </text>
    </comment>
  </commentList>
</comments>
</file>

<file path=xl/sharedStrings.xml><?xml version="1.0" encoding="utf-8"?>
<sst xmlns="http://schemas.openxmlformats.org/spreadsheetml/2006/main" count="1618" uniqueCount="486">
  <si>
    <t>PO - PLANILHA ORÇAMENTÁRIA</t>
  </si>
  <si>
    <t>Grau de Sigilo</t>
  </si>
  <si>
    <t>LOTE</t>
  </si>
  <si>
    <t>Meta</t>
  </si>
  <si>
    <t>Nível 2</t>
  </si>
  <si>
    <t>Nível 3</t>
  </si>
  <si>
    <t>Nível 4</t>
  </si>
  <si>
    <t>Serviço</t>
  </si>
  <si>
    <t>#PUBLICO</t>
  </si>
  <si>
    <t>Nmax</t>
  </si>
  <si>
    <t>BDI 1</t>
  </si>
  <si>
    <t>BDI 2</t>
  </si>
  <si>
    <t>BDI 3</t>
  </si>
  <si>
    <t>Nº OPERAÇÃO</t>
  </si>
  <si>
    <t>Nº SICONV</t>
  </si>
  <si>
    <t>PROPONENTE / TOMADOR</t>
  </si>
  <si>
    <t>APELIDO DO EMPREENDIMENTO</t>
  </si>
  <si>
    <t>Arredondamento</t>
  </si>
  <si>
    <t>LOCALIDADE SINAPI</t>
  </si>
  <si>
    <t>DATA BASE</t>
  </si>
  <si>
    <t>Quantidade</t>
  </si>
  <si>
    <t>QUANTIDADES: ACOMP. POR BM</t>
  </si>
  <si>
    <t>PREÇO UNITÁRIO LICITADO</t>
  </si>
  <si>
    <t>FILTRO</t>
  </si>
  <si>
    <t>RECURSO</t>
  </si>
  <si>
    <t>SGL RECURSO</t>
  </si>
  <si>
    <t>Custo Unitáro</t>
  </si>
  <si>
    <t>BDI</t>
  </si>
  <si>
    <t>ERRO GERAL</t>
  </si>
  <si>
    <t>Preço Unitário</t>
  </si>
  <si>
    <t>Preço Total</t>
  </si>
  <si>
    <t>Valores não Arredondados</t>
  </si>
  <si>
    <t>↓</t>
  </si>
  <si>
    <t>Nível E</t>
  </si>
  <si>
    <t>Save Nivel</t>
  </si>
  <si>
    <t>Nível C</t>
  </si>
  <si>
    <t>Altura</t>
  </si>
  <si>
    <t>n1</t>
  </si>
  <si>
    <t>n2</t>
  </si>
  <si>
    <t>n3</t>
  </si>
  <si>
    <t>n4</t>
  </si>
  <si>
    <t>n5</t>
  </si>
  <si>
    <t>Czero</t>
  </si>
  <si>
    <t>Cnível</t>
  </si>
  <si>
    <t>Nível</t>
  </si>
  <si>
    <t>Nível Corrigido</t>
  </si>
  <si>
    <t>Item</t>
  </si>
  <si>
    <t>Fonte</t>
  </si>
  <si>
    <t>Código</t>
  </si>
  <si>
    <t>Descrição</t>
  </si>
  <si>
    <t>Unidade</t>
  </si>
  <si>
    <t>Preço Unitário (com BDI) (R$)</t>
  </si>
  <si>
    <t>Preço Total
(R$)</t>
  </si>
  <si>
    <t>Contrapartida (R$)</t>
  </si>
  <si>
    <t>Outros (R$)</t>
  </si>
  <si>
    <t>Erro de Dados</t>
  </si>
  <si>
    <t>Lista Crono</t>
  </si>
  <si>
    <t>Concatenação Fonte-Código</t>
  </si>
  <si>
    <t>BancoDesloc</t>
  </si>
  <si>
    <t>Custo Unitário Referência (R$)</t>
  </si>
  <si>
    <t>Preço Total
Licit. (R$)</t>
  </si>
  <si>
    <t>Preço Unitário Edital (R$)</t>
  </si>
  <si>
    <t>SINAPI</t>
  </si>
  <si>
    <t>RA</t>
  </si>
  <si>
    <t>L</t>
  </si>
  <si>
    <t>F</t>
  </si>
  <si>
    <t>EDIFICAÇÃO  01  - BANHEIRO PRÓXIMO CAIXA D´ÁGUA</t>
  </si>
  <si>
    <t>COBERTURA</t>
  </si>
  <si>
    <t>Composição</t>
  </si>
  <si>
    <t>EDIFICAÇÃO 2 - BEBEDOURO</t>
  </si>
  <si>
    <t>SINAPI-I</t>
  </si>
  <si>
    <t>37400</t>
  </si>
  <si>
    <t>REVISÃO DO TELHADO</t>
  </si>
  <si>
    <t>88316</t>
  </si>
  <si>
    <t>EDIFICAÇÃO 3</t>
  </si>
  <si>
    <t>EDIFICAÇÃO 04</t>
  </si>
  <si>
    <t>EDIFICAÇÃO 05</t>
  </si>
  <si>
    <t>COBERTURA REVISÃO</t>
  </si>
  <si>
    <t>RETIRADA DE PAINÉIS DE COMPENSADO DAS LATERAIS</t>
  </si>
  <si>
    <t>EDIFICAÇÃO 06</t>
  </si>
  <si>
    <t>EDIFICAÇÃO 07</t>
  </si>
  <si>
    <t>COMPOSIÇÃO</t>
  </si>
  <si>
    <t>005</t>
  </si>
  <si>
    <t>93664</t>
  </si>
  <si>
    <t>91872</t>
  </si>
  <si>
    <t>EDIFICAÇÃO 08</t>
  </si>
  <si>
    <t>EDIFICAÇÃO 09</t>
  </si>
  <si>
    <t>EDIFICAÇÃO 11</t>
  </si>
  <si>
    <t>EDIFICAÇÃO 12</t>
  </si>
  <si>
    <t>COBERTURA DEMOLIÇÃO BARRACÃO</t>
  </si>
  <si>
    <t>FABRICAR COBERTURA DO DEPÓSITO 4,60X4,60m (50CM BEIRAL)</t>
  </si>
  <si>
    <t>RETIRADA DOS PILARES DE MADEIRA</t>
  </si>
  <si>
    <t>004</t>
  </si>
  <si>
    <t>EDIFICAÇÃO 13 - SALA IMPRENSA - BANHEIROS</t>
  </si>
  <si>
    <t>FORRO PVC</t>
  </si>
  <si>
    <t>EDIFICAÇÃO 15 - MARCENARIA</t>
  </si>
  <si>
    <t>EDIFICAÇÃO 16</t>
  </si>
  <si>
    <t>EDIFICAÇÃO 17 - BANHEIRO PÚBLICO</t>
  </si>
  <si>
    <t>RETIRADA DE BEIRAL DOS OITÕES</t>
  </si>
  <si>
    <t>001</t>
  </si>
  <si>
    <t>DEMOLIÇÃO DE MICTÓRIO COLETIVO/REBOCO/REVESTIMENTO CERÂMICO</t>
  </si>
  <si>
    <t>INSTALAÇÃO DE MICTÓRIO COLETÍVO EM INOX</t>
  </si>
  <si>
    <t>11698</t>
  </si>
  <si>
    <t>EDIFICAÇÃO 18</t>
  </si>
  <si>
    <t>RETIRADA DO BEIRAL DOS OITÕES</t>
  </si>
  <si>
    <t>EDIFICAÇÃO 19</t>
  </si>
  <si>
    <t>EDIFICAÇÃO 20</t>
  </si>
  <si>
    <t>CUMEEIRA/RUFO</t>
  </si>
  <si>
    <t>EDIFICAÇÃO 21</t>
  </si>
  <si>
    <t>EDIFICAÇÃO 22 BANHEIRO</t>
  </si>
  <si>
    <t>EDIFICAÇÃO 23</t>
  </si>
  <si>
    <t>EDIFICAÇÃO 24 - Y</t>
  </si>
  <si>
    <t>EDIFICAÇÃO 25 - PORTARIA</t>
  </si>
  <si>
    <t>REPAROS HIDRÁULICOS GERAIS NO PARQUE DE EXPOSIÇÃO</t>
  </si>
  <si>
    <t>MÃO DE OBRA EXCLUSIVE MATERIAL</t>
  </si>
  <si>
    <t>INSTALAÇÃO DE ACESSÓRIOS</t>
  </si>
  <si>
    <t>PINTURA</t>
  </si>
  <si>
    <t>Encargos sociais:</t>
  </si>
  <si>
    <t>Para elaboração deste orçamento, foram utilizados os encargos sociais do SINAPI para a Unidade da Federação indicada.</t>
  </si>
  <si>
    <t>Observações:</t>
  </si>
  <si>
    <t>Siglas da Composição do Investimento: RA - Rateio proporcional entre Repasse e Contrapartida; RP - 100% Repasse; CP - 100% Contrapartida; OU - 100% Outros.</t>
  </si>
  <si>
    <t>Local</t>
  </si>
  <si>
    <t>Responsável Técnico</t>
  </si>
  <si>
    <t>Nome:</t>
  </si>
  <si>
    <t>CREA/CAU:</t>
  </si>
  <si>
    <t>Data</t>
  </si>
  <si>
    <t>ART/RRT:</t>
  </si>
  <si>
    <t>REMOÇÃO DE TELHAS, DE FIBROCIMENTO, METÁLICA E CERÂMICA, DE FORMA MANUAL, SEM REAPROVEITAMENTO. AF_12/2017</t>
  </si>
  <si>
    <t>REMOÇÃO DE TRAMA DE MADEIRA PARA COBERTURA, DE FORMA MANUAL, SEM REAPROVEITAMENTO. AF_12/2017</t>
  </si>
  <si>
    <t>REMOÇÃO DE TESOURAS DE MADEIRA, COM VÃO MAIOR OU IGUAL A 8M, DE FORMA MANUAL, SEM REAPROVEITAMENTO. AF_12/2017</t>
  </si>
  <si>
    <t>FABRICAÇÃO E INSTALAÇÃO DE TESOURA INTEIRA EM MADEIRA NÃO APARELHADA, VÃO DE 10 M, PARA TELHA CERÂMICA OU DE CONCRETO, INCLUSO IÇAMENTO. AF_07/2019</t>
  </si>
  <si>
    <t>TRAMA DE MADEIRA COMPOSTA POR RIPAS, CAIBROS E TERÇAS PARA TELHADOS DE ATÉ 2 ÁGUAS PARA TELHA DE ENCAIXE DE CERÂMICA OU DE CONCRETO, INCLUSO TRANSPORTE VERTICAL. AF_07/2019</t>
  </si>
  <si>
    <t>TELHAMENTO COM TELHA CERÂMICA DE ENCAIXE, TIPO PORTUGUESA, COM ATÉ 2 ÁGUAS, INCLUSO TRANSPORTE VERTICAL. AF_07/2019</t>
  </si>
  <si>
    <t>CUMEEIRA PARA TELHA CERÂMICA EMBOÇADA COM ARGAMASSA TRAÇO 1:2:9 (CIMENTO, CAL E AREIA) PARA TELHADOS COM ATÉ 2 ÁGUAS, INCLUSO TRANSPORTE VERTICAL. AF_07/2019</t>
  </si>
  <si>
    <t xml:space="preserve"> 97647 </t>
  </si>
  <si>
    <t xml:space="preserve"> 97650 </t>
  </si>
  <si>
    <t xml:space="preserve"> 97652 </t>
  </si>
  <si>
    <t xml:space="preserve"> 92552 </t>
  </si>
  <si>
    <t xml:space="preserve"> 92539 </t>
  </si>
  <si>
    <t xml:space="preserve"> 94195 </t>
  </si>
  <si>
    <t xml:space="preserve"> 94221 </t>
  </si>
  <si>
    <t>m²</t>
  </si>
  <si>
    <t>UN</t>
  </si>
  <si>
    <t>M</t>
  </si>
  <si>
    <t>06-22 (N DES.)</t>
  </si>
  <si>
    <t xml:space="preserve"> 2.1.1.1 </t>
  </si>
  <si>
    <t xml:space="preserve"> 2.1.1.3 </t>
  </si>
  <si>
    <t>SERVENTE COM ENCARGOS COMPLEMENTARES</t>
  </si>
  <si>
    <t>H</t>
  </si>
  <si>
    <t>QUADRO DE DISTRIBUIÇÃO, SEM BARRAMENTO, EM PVC, DE SOBREPOR, PARA 6 DISJUNTORES NEMA OU 8 DISJUNTORES DIN - FORNECIMENTO E INSTALAÇÃO</t>
  </si>
  <si>
    <t xml:space="preserve"> 92604 </t>
  </si>
  <si>
    <t xml:space="preserve"> 92580 </t>
  </si>
  <si>
    <t xml:space="preserve"> 94207 </t>
  </si>
  <si>
    <t>FABRICAÇÃO E INSTALAÇÃO DE TESOURA INTEIRA EM AÇO, VÃO DE 4 M, PARA TELHA ONDULADA DE FIBROCIMENTO, METÁLICA, PLÁSTICA OU TERMOACÚSTICA, INCLUSO IÇAMENTO. AF_12/2015</t>
  </si>
  <si>
    <t>TRAMA DE AÇO COMPOSTA POR TERÇAS PARA TELHADOS DE ATÉ 2 ÁGUAS PARA TELHA ONDULADA DE FIBROCIMENTO, METÁLICA, PLÁSTICA OU TERMOACÚSTICA, INCLUSO TRANSPORTE VERTICAL. AF_07/2019</t>
  </si>
  <si>
    <t>TELHAMENTO COM TELHA ONDULADA DE FIBROCIMENTO E = 6 MM, COM RECOBRIMENTO LATERAL DE 1/4 DE ONDA PARA TELHADO COM INCLINAÇÃO MAIOR QUE 10°, COM ATÉ 2 ÁGUAS, INCLUSO IÇAMENTO. AF_07/2019</t>
  </si>
  <si>
    <t xml:space="preserve"> 96995 </t>
  </si>
  <si>
    <t xml:space="preserve"> 94990 </t>
  </si>
  <si>
    <t>REATERRO MANUAL APILOADO COM SOQUETE. AF_10/2017</t>
  </si>
  <si>
    <t>m³</t>
  </si>
  <si>
    <t>EXECUÇÃO DE PASSEIO (CALÇADA) OU PISO DE CONCRETO COM CONCRETO MOLDADO IN LOCO, FEITO EM OBRA, ACABAMENTO CONVENCIONAL, NÃO ARMADO. AF_07/2016</t>
  </si>
  <si>
    <t>REMOÇÃO DE PILAR DE MADEIRA ROLIÇO COM REAPROVEITAMENTO</t>
  </si>
  <si>
    <t xml:space="preserve"> 101876 </t>
  </si>
  <si>
    <t xml:space="preserve"> 93665 </t>
  </si>
  <si>
    <t xml:space="preserve"> 93655 </t>
  </si>
  <si>
    <t xml:space="preserve"> 93145 </t>
  </si>
  <si>
    <t xml:space="preserve"> 103782 </t>
  </si>
  <si>
    <t xml:space="preserve"> 93142 </t>
  </si>
  <si>
    <t>QUADRO DE DISTRIBUIÇÃO DE ENERGIA EM PVC, DE EMBUTIR, SEM BARRAMENTO, PARA 6 DISJUNTORES - FORNECIMENTO E INSTALAÇÃO. AF_10/2020</t>
  </si>
  <si>
    <t>DISJUNTOR BIPOLAR TIPO DIN, CORRENTE NOMINAL DE 40A - FORNECIMENTO E INSTALAÇÃO. AF_10/2020</t>
  </si>
  <si>
    <t>DISJUNTOR MONOPOLAR TIPO DIN, CORRENTE NOMINAL DE 20A - FORNECIMENTO E INSTALAÇÃO. AF_10/2020</t>
  </si>
  <si>
    <t>PONTO DE ILUMINAÇÃO E TOMADA, RESIDENCIAL, INCLUINDO INTERRUPTOR SIMPLES E TOMADA 10A/250V, CAIXA ELÉTRICA, ELETRODUTO, CABO, RASGO, QUEBRA E CHUMBAMENTO (EXCLUINDO LUMINÁRIA E LÂMPADA). AF_01/2016</t>
  </si>
  <si>
    <t>LUMINÁRIA TIPO PLAFON CIRCULAR, DE SOBREPOR, COM LED DE 12/13 W - FORNECIMENTO E INSTALAÇÃO. AF_03/2022</t>
  </si>
  <si>
    <t>PONTO DE TOMADA RESIDENCIAL INCLUINDO TOMADA (2 MÓDULOS) 10A/250V, CAIXA ELÉTRICA, ELETRODUTO, CABO, RASGO, QUEBRA E CHUMBAMENTO. AF_01/2016</t>
  </si>
  <si>
    <t xml:space="preserve"> 94210 </t>
  </si>
  <si>
    <t>TELHAMENTO COM TELHA ONDULADA DE FIBROCIMENTO E = 6 MM, COM RECOBRIMENTO LATERAL DE 1 1/4 DE ONDA PARA TELHADO COM INCLINAÇÃO MÁXIMA DE 10°, COM ATÉ 2 ÁGUAS, INCLUSO IÇAMENTO. AF_07/2019</t>
  </si>
  <si>
    <t xml:space="preserve"> 97640 </t>
  </si>
  <si>
    <t xml:space="preserve"> 96486 </t>
  </si>
  <si>
    <t>REMOÇÃO DE FORROS DE DRYWALL, PVC E FIBROMINERAL, DE FORMA MANUAL, SEM REAPROVEITAMENTO. AF_12/2017</t>
  </si>
  <si>
    <t>FORRO DE PVC, LISO, PARA AMBIENTES COMERCIAIS, INCLUSIVE ESTRUTURA DE FIXAÇÃO. AF_05/2017_P</t>
  </si>
  <si>
    <t xml:space="preserve"> 93653 </t>
  </si>
  <si>
    <t xml:space="preserve"> 93662 </t>
  </si>
  <si>
    <t xml:space="preserve"> 93143 </t>
  </si>
  <si>
    <t xml:space="preserve"> 93137 </t>
  </si>
  <si>
    <t>DISJUNTOR MONOPOLAR TIPO DIN, CORRENTE NOMINAL DE 10A - FORNECIMENTO E INSTALAÇÃO. AF_10/2020</t>
  </si>
  <si>
    <t>DISJUNTOR BIPOLAR TIPO DIN, CORRENTE NOMINAL DE 20A - FORNECIMENTO E INSTALAÇÃO. AF_10/2020</t>
  </si>
  <si>
    <t>PONTO DE TOMADA RESIDENCIAL INCLUINDO TOMADA 20A/250V, CAIXA ELÉTRICA, ELETRODUTO, CABO, RASGO, QUEBRA E CHUMBAMENTO. AF_01/2016</t>
  </si>
  <si>
    <t>PONTO DE ILUMINAÇÃO RESIDENCIAL INCLUINDO INTERRUPTOR SIMPLES (2 MÓDULOS), CAIXA ELÉTRICA, ELETRODUTO, CABO, RASGO, QUEBRA E CHUMBAMENTO (EXCLUINDO LUMINÁRIA E LÂMPADA). AF_01/2016</t>
  </si>
  <si>
    <t>QUADRO DE DISTRIBUICAO, SEM BARRAMENTO, EM PVC, DE SOBREPOR, PARA 6 DISJUNTORES NEMA OU 8 DISJUNTORES DIN - FORNECIMENTO E INSTALAÇÃO</t>
  </si>
  <si>
    <t xml:space="preserve"> 94451 </t>
  </si>
  <si>
    <t>CUMEEIRA PARA TELHA DE FIBROCIMENTO ESTRUTURAL E = 6 MM, INCLUSO ACESSÓRIOS DE FIXAÇÃO E IÇAMENTO. AF_07/2019</t>
  </si>
  <si>
    <t xml:space="preserve"> 92553 </t>
  </si>
  <si>
    <t xml:space="preserve"> 92544 </t>
  </si>
  <si>
    <t>FABRICAÇÃO E INSTALAÇÃO DE TESOURA INTEIRA EM MADEIRA NÃO APARELHADA, VÃO DE 11 M, PARA TELHA CERÂMICA OU DE CONCRETO, INCLUSO IÇAMENTO. AF_07/2019</t>
  </si>
  <si>
    <t>TRAMA DE MADEIRA COMPOSTA POR TERÇAS PARA TELHADOS DE ATÉ 2 ÁGUAS PARA TELHA ESTRUTURAL DE FIBROCIMENTO, INCLUSO TRANSPORTE VERTICAL. AF_07/2019</t>
  </si>
  <si>
    <t xml:space="preserve"> 93128 </t>
  </si>
  <si>
    <t xml:space="preserve"> 93141 </t>
  </si>
  <si>
    <t>PONTO DE ILUMINAÇÃO RESIDENCIAL INCLUINDO INTERRUPTOR SIMPLES, CAIXA ELÉTRICA, ELETRODUTO, CABO, RASGO, QUEBRA E CHUMBAMENTO (EXCLUINDO LUMINÁRIA E LÂMPADA). AF_01/2016</t>
  </si>
  <si>
    <t>PONTO DE TOMADA RESIDENCIAL INCLUINDO TOMADA 10A/250V, CAIXA ELÉTRICA, ELETRODUTO, CABO, RASGO, QUEBRA E CHUMBAMENTO. AF_01/2016</t>
  </si>
  <si>
    <t>FIXAÇÃO DE ACESSÓRIO NO BANHEIRO (PAPELEIRA/TOALHEIRO)</t>
  </si>
  <si>
    <t xml:space="preserve"> 94231 </t>
  </si>
  <si>
    <t>RUFO EM CHAPA DE AÇO GALVANIZADO NÚMERO 24, CORTE DE 25 CM, INCLUSO TRANSPORTE VERTICAL. AF_07/2019</t>
  </si>
  <si>
    <t xml:space="preserve"> 97622 </t>
  </si>
  <si>
    <t xml:space="preserve"> 87794 </t>
  </si>
  <si>
    <t xml:space="preserve"> 87267 </t>
  </si>
  <si>
    <t xml:space="preserve"> 103322 </t>
  </si>
  <si>
    <t>DEMOLIÇÃO DE ALVENARIA DE BLOCO FURADO, DE FORMA MANUAL, SEM REAPROVEITAMENTO. AF_12/2017</t>
  </si>
  <si>
    <t>EMBOÇO OU MASSA ÚNICA EM ARGAMASSA TRAÇO 1:2:8, PREPARO MANUAL, APLICADA MANUALMENTE EM PANOS CEGOS DE FACHADA (SEM PRESENÇA DE VÃOS), ESPESSURA DE 25 MM. AF_06/2014</t>
  </si>
  <si>
    <t>REVESTIMENTO CERÂMICO PARA PAREDES INTERNAS COM PLACAS TIPO ESMALTADA EXTRA DE DIMENSÕES 20X20 CM APLICADAS EM AMBIENTES DE ÁREA MAIOR QUE 5 M² A MEIA ALTURA DAS PAREDES. AF_06/2014</t>
  </si>
  <si>
    <t>ALVENARIA DE VEDAÇÃO DE BLOCOS CERÂMICOS FURADOS NA VERTICAL DE 9X19X39 CM (ESPESSURA 9 CM) E ARGAMASSA DE ASSENTAMENTO COM PREPARO EM BETONEIRA. AF_12/2021</t>
  </si>
  <si>
    <t>MICTORIO COLETIVO ACO INOX (AISI 304), E = 0,8 MM, DE *100 X 50 X 35* CM (C X A X P)</t>
  </si>
  <si>
    <t xml:space="preserve"> 88267 </t>
  </si>
  <si>
    <t xml:space="preserve"> 88248 </t>
  </si>
  <si>
    <t>ENCANADOR OU BOMBEIRO HIDRÁULICO COM ENCARGOS COMPLEMENTARES</t>
  </si>
  <si>
    <t>AUXILIAR DE ENCANADOR OU BOMBEIRO HIDRÁULICO COM ENCARGOS COMPLEMENTARES</t>
  </si>
  <si>
    <t xml:space="preserve"> 00037412 </t>
  </si>
  <si>
    <t xml:space="preserve"> 00010432 </t>
  </si>
  <si>
    <t xml:space="preserve"> 00010420 </t>
  </si>
  <si>
    <t xml:space="preserve"> 00000377 </t>
  </si>
  <si>
    <t xml:space="preserve"> 00037400 </t>
  </si>
  <si>
    <t xml:space="preserve"> 00037401 </t>
  </si>
  <si>
    <t xml:space="preserve"> 95547 </t>
  </si>
  <si>
    <t>BANCADA/BANCA/PIA DE ACO INOXIDAVEL (AISI 430) COM 1 CUBA CENTRAL, COM VALVULA, LISA (SEM ESCORREDOR), DE *0,55 X 1,20* M</t>
  </si>
  <si>
    <t>MICTORIO INDICUDUAL, SIFONADO, LOUCA BRANCA, SEM COMPLEMENTOS</t>
  </si>
  <si>
    <t>BACIA SANITARIA (VASO) CONVENCIONAL, DE LOUCA BRANCA, SIFAO APARENTE, SAIDA VERTICAL (SEM ASSENTO)</t>
  </si>
  <si>
    <t>ASSENTO SANITARIO DE PLASTICO, TIPO CONVENCIONAL</t>
  </si>
  <si>
    <t>PAPELEIRA PLASTICA TIPO DISPENSER PARA PAPEL HIGIENICO ROLAO</t>
  </si>
  <si>
    <t>TOALHEIRO PLASTICO TIPO DISPENSER PARA PAPEL TOALHA INTERFOLHADO</t>
  </si>
  <si>
    <t>SABONETEIRA PLASTICA TIPO DISPENSER PARA SABONETE LIQUIDO COM RESERVATORIO 800 A 1500 ML, INCLUSO FIXAÇÃO. AF_01/2020</t>
  </si>
  <si>
    <t>APLICAÇÃO DE FUNDO SELADOR ACRÍLICO EM PAREDES, UMA DEMÃO. AF_06/2014</t>
  </si>
  <si>
    <t>APLICAÇÃO MANUAL DE PINTURA COM TINTA LÁTEX ACRÍLICA EM PAREDES, DUAS DEMÃOS. AF_06/2014</t>
  </si>
  <si>
    <t>PINTURA DE PISO COM TINTA ACRÍLICA, APLICAÇÃO MANUAL, 2 DEMÃOS, INCLUSO FUNDO PREPARADOR. AF_05/2021</t>
  </si>
  <si>
    <t>PINTURA COM TINTA ALQUÍDICA DE ACABAMENTO (ESMALTE SINTÉTICO ACETINADO) PULVERIZADA SOBRE SUPERFÍCIES METÁLICAS (EXCETO PERFIL) EXECUTADO EM OBRA (POR DEMÃO). AF_01/2020_P</t>
  </si>
  <si>
    <t>APLICAÇÃO E LIXAMENTO DE MASSA LÁTEX EM PAREDES, DUAS DEMÃOS. AF_06/2014</t>
  </si>
  <si>
    <t>APLICAÇÃO MANUAL DE MASSA ACRÍLICA EM PAREDES EXTERNAS DE CASAS, UMA DEMÃO. AF_05/2017</t>
  </si>
  <si>
    <t>PINTURA VERNIZ (INCOLOR) ALQUÍDICO EM MADEIRA, USO INTERNO, 1 DEMÃO. AF_01/2021</t>
  </si>
  <si>
    <t>PINTURA DE MEIO-FIO COM TINTA BRANCA A BASE DE CAL (CAIAÇÃO). AF_05/2021</t>
  </si>
  <si>
    <t xml:space="preserve"> 88485 </t>
  </si>
  <si>
    <t xml:space="preserve"> 88489 </t>
  </si>
  <si>
    <t xml:space="preserve"> 102491 </t>
  </si>
  <si>
    <t xml:space="preserve"> 100741 </t>
  </si>
  <si>
    <t xml:space="preserve"> 88497 </t>
  </si>
  <si>
    <t xml:space="preserve"> 96130 </t>
  </si>
  <si>
    <t xml:space="preserve"> 102204 </t>
  </si>
  <si>
    <t xml:space="preserve"> 102498 </t>
  </si>
  <si>
    <t xml:space="preserve"> 96973 </t>
  </si>
  <si>
    <t xml:space="preserve"> 91871 </t>
  </si>
  <si>
    <t>CORDOALHA DE COBRE NU 35 MM², NÃO ENTERRADA, COM ISOLADOR - FORNECIMENTO E INSTALAÇÃO. AF_12/2017</t>
  </si>
  <si>
    <t>ELETRODUTO RÍGIDO ROSCÁVEL, PVC, DN 25 MM (3/4"), PARA CIRCUITOS TERMINAIS, INSTALADO EM PAREDE - FORNECIMENTO E INSTALAÇÃO. AF_12/2015</t>
  </si>
  <si>
    <t>1.</t>
  </si>
  <si>
    <t>1.1.</t>
  </si>
  <si>
    <t>1.1.0.1.</t>
  </si>
  <si>
    <t>2.</t>
  </si>
  <si>
    <t>2.1.</t>
  </si>
  <si>
    <t>2.1.1.</t>
  </si>
  <si>
    <t>3.</t>
  </si>
  <si>
    <t>3.1.</t>
  </si>
  <si>
    <t>3.1.0.1.</t>
  </si>
  <si>
    <t>3.1.0.2.</t>
  </si>
  <si>
    <t>4.</t>
  </si>
  <si>
    <t>4.1.</t>
  </si>
  <si>
    <t>4.1.0.1.</t>
  </si>
  <si>
    <t>4.1.0.2.</t>
  </si>
  <si>
    <t>4.1.0.3.</t>
  </si>
  <si>
    <t>4.1.0.4.</t>
  </si>
  <si>
    <t>4.1.0.5.</t>
  </si>
  <si>
    <t>5.</t>
  </si>
  <si>
    <t>5.1.</t>
  </si>
  <si>
    <t>5.1.0.1.</t>
  </si>
  <si>
    <t>5.1.0.2.</t>
  </si>
  <si>
    <t>5.2.</t>
  </si>
  <si>
    <t>5.2.0.1.</t>
  </si>
  <si>
    <t>6.</t>
  </si>
  <si>
    <t>6.1.</t>
  </si>
  <si>
    <t>7.</t>
  </si>
  <si>
    <t>7.1.</t>
  </si>
  <si>
    <t>7.1.0.1.</t>
  </si>
  <si>
    <t>7.1.0.2.</t>
  </si>
  <si>
    <t>7.2.</t>
  </si>
  <si>
    <t>ELÉTRICO</t>
  </si>
  <si>
    <t>7.2.0.1.</t>
  </si>
  <si>
    <t>7.2.0.2.</t>
  </si>
  <si>
    <t>DISJUNTOR BIPOLAR TIPO DIN, CORRENTE NOMINAL DE 32A - FORNECIMENTO E INSTALAÇÃO. AF_10/2020</t>
  </si>
  <si>
    <t>7.2.0.3.</t>
  </si>
  <si>
    <t>ELETRODUTO RÍGIDO ROSCÁVEL, PVC, DN 32 MM (1"), PARA CIRCUITOS TERMINAIS, INSTALADO EM PAREDE - FORNECIMENTO E INSTALAÇÃO. AF_12/2015</t>
  </si>
  <si>
    <t>8.</t>
  </si>
  <si>
    <t>8.1.</t>
  </si>
  <si>
    <t>8.1.0.1.</t>
  </si>
  <si>
    <t>8.1.0.2.</t>
  </si>
  <si>
    <t>9.</t>
  </si>
  <si>
    <t>9.1.</t>
  </si>
  <si>
    <t>9.1.0.1.</t>
  </si>
  <si>
    <t>9.1.0.2.</t>
  </si>
  <si>
    <t>10.</t>
  </si>
  <si>
    <t>10.1.</t>
  </si>
  <si>
    <t>10.1.0.1.</t>
  </si>
  <si>
    <t>10.1.0.2.</t>
  </si>
  <si>
    <t>11.</t>
  </si>
  <si>
    <t>11.1.</t>
  </si>
  <si>
    <t>11.1.0.1.</t>
  </si>
  <si>
    <t>11.1.0.2.</t>
  </si>
  <si>
    <t>11.2.</t>
  </si>
  <si>
    <t>11.2.0.1.</t>
  </si>
  <si>
    <t>11.2.0.2.</t>
  </si>
  <si>
    <t>11.2.0.3.</t>
  </si>
  <si>
    <t>11.3.</t>
  </si>
  <si>
    <t>11.3.0.1.</t>
  </si>
  <si>
    <t>11.3.0.2.</t>
  </si>
  <si>
    <t>11.3.0.3.</t>
  </si>
  <si>
    <t>11.4.</t>
  </si>
  <si>
    <t>11.4.0.1.</t>
  </si>
  <si>
    <t>11.4.0.2.</t>
  </si>
  <si>
    <t>11.4.0.3.</t>
  </si>
  <si>
    <t>11.4.0.4.</t>
  </si>
  <si>
    <t>11.4.0.5.</t>
  </si>
  <si>
    <t>11.4.0.6.</t>
  </si>
  <si>
    <t>12.</t>
  </si>
  <si>
    <t>12.1.</t>
  </si>
  <si>
    <t>12.1.0.1.</t>
  </si>
  <si>
    <t>12.1.0.2.</t>
  </si>
  <si>
    <t>12.1.0.3.</t>
  </si>
  <si>
    <t>12.2.</t>
  </si>
  <si>
    <t>12.2.0.1.</t>
  </si>
  <si>
    <t>12.2.0.2.</t>
  </si>
  <si>
    <t>12.3.</t>
  </si>
  <si>
    <t>12.3.0.1.</t>
  </si>
  <si>
    <t>12.3.0.2.</t>
  </si>
  <si>
    <t>12.3.0.3.</t>
  </si>
  <si>
    <t>12.3.0.4.</t>
  </si>
  <si>
    <t>12.3.0.5.</t>
  </si>
  <si>
    <t>12.3.0.6.</t>
  </si>
  <si>
    <t>12.3.0.7.</t>
  </si>
  <si>
    <t>12.3.0.8.</t>
  </si>
  <si>
    <t>12.3.0.9.</t>
  </si>
  <si>
    <t>12.3.0.10.</t>
  </si>
  <si>
    <t>13.</t>
  </si>
  <si>
    <t>13.1.</t>
  </si>
  <si>
    <t>13.1.0.1.</t>
  </si>
  <si>
    <t>13.1.0.2.</t>
  </si>
  <si>
    <t>13.1.0.3.</t>
  </si>
  <si>
    <t>14.</t>
  </si>
  <si>
    <t>14.1.</t>
  </si>
  <si>
    <t>14.1.0.1.</t>
  </si>
  <si>
    <t>14.1.0.2.</t>
  </si>
  <si>
    <t>14.1.0.3.</t>
  </si>
  <si>
    <t>14.1.0.4.</t>
  </si>
  <si>
    <t>14.1.0.5.</t>
  </si>
  <si>
    <t>14.1.0.6.</t>
  </si>
  <si>
    <t>14.2.</t>
  </si>
  <si>
    <t>ELÉTRICA</t>
  </si>
  <si>
    <t>14.2.0.1.</t>
  </si>
  <si>
    <t>14.2.0.2.</t>
  </si>
  <si>
    <t>14.2.0.3.</t>
  </si>
  <si>
    <t>14.2.0.4.</t>
  </si>
  <si>
    <t>14.2.0.5.</t>
  </si>
  <si>
    <t>14.2.0.6.</t>
  </si>
  <si>
    <t>14.2.0.7.</t>
  </si>
  <si>
    <t>14.2.0.8.</t>
  </si>
  <si>
    <t>14.2.0.9.</t>
  </si>
  <si>
    <t>15.</t>
  </si>
  <si>
    <t>15.1.</t>
  </si>
  <si>
    <t>15.1.1.</t>
  </si>
  <si>
    <t>15.1.1.1.</t>
  </si>
  <si>
    <t>15.1.1.2.</t>
  </si>
  <si>
    <t>15.1.1.3.</t>
  </si>
  <si>
    <t>15.1.1.4.</t>
  </si>
  <si>
    <t>15.2.</t>
  </si>
  <si>
    <t>15.2.0.1.</t>
  </si>
  <si>
    <t>15.2.0.2.</t>
  </si>
  <si>
    <t>15.2.0.3.</t>
  </si>
  <si>
    <t>15.2.0.4.</t>
  </si>
  <si>
    <t>15.3.</t>
  </si>
  <si>
    <t>15.3.0.1.</t>
  </si>
  <si>
    <t>16.</t>
  </si>
  <si>
    <t>16.1.</t>
  </si>
  <si>
    <t>16.1.1.</t>
  </si>
  <si>
    <t>16.1.1.1.</t>
  </si>
  <si>
    <t>16.1.1.2.</t>
  </si>
  <si>
    <t>16.1.1.3.</t>
  </si>
  <si>
    <t>16.1.1.4.</t>
  </si>
  <si>
    <t>16.1.1.5.</t>
  </si>
  <si>
    <t>17.</t>
  </si>
  <si>
    <t>17.1.</t>
  </si>
  <si>
    <t>17.1.1.</t>
  </si>
  <si>
    <t>17.1.1.1.</t>
  </si>
  <si>
    <t>17.1.1.2.</t>
  </si>
  <si>
    <t>17.1.1.3.</t>
  </si>
  <si>
    <t>17.1.1.4.</t>
  </si>
  <si>
    <t>17.1.1.5.</t>
  </si>
  <si>
    <t>18.</t>
  </si>
  <si>
    <t>18.1.</t>
  </si>
  <si>
    <t>18.1.1.</t>
  </si>
  <si>
    <t>18.1.1.1.</t>
  </si>
  <si>
    <t>18.1.2.</t>
  </si>
  <si>
    <t>18.1.2.1.</t>
  </si>
  <si>
    <t>18.1.2.2.</t>
  </si>
  <si>
    <t>19.</t>
  </si>
  <si>
    <t>19.1.</t>
  </si>
  <si>
    <t>19.1.1.</t>
  </si>
  <si>
    <t>19.1.1.1.</t>
  </si>
  <si>
    <t>19.1.1.2.</t>
  </si>
  <si>
    <t>20.</t>
  </si>
  <si>
    <t>20.1.</t>
  </si>
  <si>
    <t>20.1.1.</t>
  </si>
  <si>
    <t>20.1.1.1.</t>
  </si>
  <si>
    <t>20.1.1.2.</t>
  </si>
  <si>
    <t>21.</t>
  </si>
  <si>
    <t>21.1.</t>
  </si>
  <si>
    <t>21.1.1.</t>
  </si>
  <si>
    <t>21.1.1.1.</t>
  </si>
  <si>
    <t>21.1.1.2.</t>
  </si>
  <si>
    <t>22.</t>
  </si>
  <si>
    <t>22.1.</t>
  </si>
  <si>
    <t>22.1.1.</t>
  </si>
  <si>
    <t>22.1.1.1.</t>
  </si>
  <si>
    <t>22.1.1.2.</t>
  </si>
  <si>
    <t>23.</t>
  </si>
  <si>
    <t>23.1.</t>
  </si>
  <si>
    <t>23.1.0.1.</t>
  </si>
  <si>
    <t>23.1.0.2.</t>
  </si>
  <si>
    <t>24.</t>
  </si>
  <si>
    <t>24.1.</t>
  </si>
  <si>
    <t>24.1.0.1.</t>
  </si>
  <si>
    <t>24.1.0.2.</t>
  </si>
  <si>
    <t>24.2.</t>
  </si>
  <si>
    <t>24.2.0.1.</t>
  </si>
  <si>
    <t>24.2.0.2.</t>
  </si>
  <si>
    <t>24.2.0.3.</t>
  </si>
  <si>
    <t>24.2.0.4.</t>
  </si>
  <si>
    <t>24.2.0.5.</t>
  </si>
  <si>
    <t>24.2.0.6.</t>
  </si>
  <si>
    <t>24.2.0.7.</t>
  </si>
  <si>
    <t>24.2.0.8.</t>
  </si>
  <si>
    <t>25.</t>
  </si>
  <si>
    <t>25.1.</t>
  </si>
  <si>
    <t>25.1.0.1.</t>
  </si>
  <si>
    <t>25.1.0.2.</t>
  </si>
  <si>
    <t>25.1.0.3.</t>
  </si>
  <si>
    <t>25.1.0.4.</t>
  </si>
  <si>
    <t>25.1.0.5.</t>
  </si>
  <si>
    <t>25.1.0.6.</t>
  </si>
  <si>
    <t>25.1.0.7.</t>
  </si>
  <si>
    <t>25.1.0.8.</t>
  </si>
  <si>
    <t>26.</t>
  </si>
  <si>
    <t>SISTEMA DE PROTEÇÃO CONTRA DESCARGAS ATMOSFÉRICAS</t>
  </si>
  <si>
    <t>26.1.</t>
  </si>
  <si>
    <t>CAIXA D´ÁGUA + DESCIDA POSTE DE ILUMINAÇÃO ARENA</t>
  </si>
  <si>
    <t>26.1.0.1.</t>
  </si>
  <si>
    <t>26.1.0.2.</t>
  </si>
  <si>
    <t>MÃO DE OBRA INCLUSIVE MATERIAL</t>
  </si>
  <si>
    <t>SERVIÇOS PRELIMINARES</t>
  </si>
  <si>
    <t>4813</t>
  </si>
  <si>
    <t>PLACA DE OBRA (PARA CONSTRUCAO CIVIL) EM CHAPA GALVANIZADA *N. 22*, ADESIVADA, DE *2,4 X 1,2* M (SEM POSTES PARA FIXACAO)</t>
  </si>
  <si>
    <t>1.2.</t>
  </si>
  <si>
    <t>1.2.0.1.</t>
  </si>
  <si>
    <t>1.2.0.2.</t>
  </si>
  <si>
    <t>1.2.0.3.</t>
  </si>
  <si>
    <t>1.2.0.4.</t>
  </si>
  <si>
    <t>1.2.0.5.</t>
  </si>
  <si>
    <t>1.2.0.6.</t>
  </si>
  <si>
    <t>1.2.0.7.</t>
  </si>
  <si>
    <t>DISC CAÇAMBA</t>
  </si>
  <si>
    <t>67-3461-7360</t>
  </si>
  <si>
    <t>DISC ENTULHO</t>
  </si>
  <si>
    <t>E001</t>
  </si>
  <si>
    <t>E002</t>
  </si>
  <si>
    <t>FONTE</t>
  </si>
  <si>
    <t>CÓDIGO</t>
  </si>
  <si>
    <t>DESCRIÇÃO</t>
  </si>
  <si>
    <t>UNIDADE</t>
  </si>
  <si>
    <t>MEDIANA</t>
  </si>
  <si>
    <t>ÍNDICE RETROAÇÃO</t>
  </si>
  <si>
    <t>COTAÇÃO 003</t>
  </si>
  <si>
    <t>COTAÇÃO</t>
  </si>
  <si>
    <t>EMPRESA</t>
  </si>
  <si>
    <t>NOME DA EMPRESA</t>
  </si>
  <si>
    <t>COTAÇÕES</t>
  </si>
  <si>
    <t>DATA COTAÇÃO</t>
  </si>
  <si>
    <t/>
  </si>
  <si>
    <t>OBSERVAÇÕES:</t>
  </si>
  <si>
    <t>ALUGUEL DE CAÇAMBA DE 4,00 M3, PARA ENTULHOS DE CONSTRUÇÃO.</t>
  </si>
  <si>
    <t>DISCk JULEE</t>
  </si>
  <si>
    <t>67-3461-6777</t>
  </si>
  <si>
    <t>08/08/2022</t>
  </si>
  <si>
    <t>FLAVIO ROBERTO VENDAS TANUS</t>
  </si>
  <si>
    <t>9432/D-MS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</si>
</sst>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mmm\-yy;@"/>
    <numFmt numFmtId="165" formatCode="_(* #,##0.00_);_(* \(#,##0.00\);_(* \-??_);_(@_)"/>
    <numFmt numFmtId="166" formatCode="General;General"/>
    <numFmt numFmtId="167" formatCode="[$-F800]dddd\,\ mmmm\ dd\,\ yyyy"/>
    <numFmt numFmtId="168" formatCode="_(\ #,##0.00_);_(\ \(#,##0.00\);_(\ &quot;-&quot;??_);_(@_)"/>
  </numFmts>
  <fonts count="24" x14ac:knownFonts="1">
    <font>
      <sz val="11"/>
      <color theme="1"/>
      <name val="Calibri"/>
      <family val="2"/>
      <scheme val="minor"/>
    </font>
    <font>
      <sz val="11"/>
      <color theme="1"/>
      <name val="Calibri"/>
      <family val="2"/>
      <scheme val="minor"/>
    </font>
    <font>
      <sz val="10"/>
      <name val="Arial"/>
      <family val="2"/>
    </font>
    <font>
      <sz val="14"/>
      <color indexed="9"/>
      <name val="Arial"/>
      <family val="2"/>
    </font>
    <font>
      <b/>
      <sz val="12"/>
      <name val="Arial"/>
      <family val="2"/>
    </font>
    <font>
      <sz val="12"/>
      <name val="Arial"/>
      <family val="2"/>
    </font>
    <font>
      <b/>
      <sz val="10"/>
      <name val="Arial"/>
      <family val="2"/>
    </font>
    <font>
      <sz val="8"/>
      <name val="Arial"/>
      <family val="2"/>
    </font>
    <font>
      <sz val="9"/>
      <name val="Arial"/>
      <family val="2"/>
    </font>
    <font>
      <b/>
      <sz val="10"/>
      <color indexed="10"/>
      <name val="Arial"/>
      <family val="2"/>
    </font>
    <font>
      <sz val="10"/>
      <name val="Calibri"/>
      <family val="2"/>
    </font>
    <font>
      <b/>
      <sz val="11"/>
      <color indexed="10"/>
      <name val="Calibri"/>
      <family val="2"/>
    </font>
    <font>
      <b/>
      <sz val="9"/>
      <name val="Arial"/>
      <family val="2"/>
    </font>
    <font>
      <b/>
      <sz val="8"/>
      <name val="Arial"/>
      <family val="2"/>
    </font>
    <font>
      <sz val="8"/>
      <name val="Calibri"/>
      <family val="2"/>
    </font>
    <font>
      <b/>
      <sz val="8"/>
      <color indexed="10"/>
      <name val="Calibri"/>
      <family val="2"/>
    </font>
    <font>
      <b/>
      <sz val="7"/>
      <name val="Arial"/>
      <family val="2"/>
    </font>
    <font>
      <i/>
      <sz val="10"/>
      <name val="Arial"/>
      <family val="2"/>
    </font>
    <font>
      <sz val="11"/>
      <name val="Arial"/>
      <family val="2"/>
    </font>
    <font>
      <b/>
      <sz val="11"/>
      <name val="Arial"/>
      <family val="2"/>
    </font>
    <font>
      <b/>
      <sz val="9"/>
      <color indexed="8"/>
      <name val="Tahoma"/>
      <family val="2"/>
    </font>
    <font>
      <sz val="9"/>
      <color indexed="8"/>
      <name val="Tahoma"/>
      <family val="2"/>
    </font>
    <font>
      <b/>
      <sz val="8"/>
      <name val="Calibri"/>
      <family val="2"/>
    </font>
    <font>
      <b/>
      <sz val="8"/>
      <color indexed="22"/>
      <name val="Calibri"/>
      <family val="2"/>
    </font>
  </fonts>
  <fills count="12">
    <fill>
      <patternFill patternType="none"/>
    </fill>
    <fill>
      <patternFill patternType="gray125"/>
    </fill>
    <fill>
      <patternFill patternType="solid">
        <fgColor indexed="51"/>
        <bgColor indexed="13"/>
      </patternFill>
    </fill>
    <fill>
      <patternFill patternType="solid">
        <fgColor indexed="31"/>
        <bgColor indexed="42"/>
      </patternFill>
    </fill>
    <fill>
      <patternFill patternType="solid">
        <fgColor indexed="43"/>
        <bgColor indexed="26"/>
      </patternFill>
    </fill>
    <fill>
      <patternFill patternType="solid">
        <fgColor indexed="23"/>
        <bgColor indexed="55"/>
      </patternFill>
    </fill>
    <fill>
      <patternFill patternType="lightUp">
        <fgColor indexed="22"/>
      </patternFill>
    </fill>
    <fill>
      <patternFill patternType="lightUp"/>
    </fill>
    <fill>
      <patternFill patternType="lightUp">
        <bgColor indexed="42"/>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s>
  <borders count="40">
    <border>
      <left/>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top/>
      <bottom style="hair">
        <color indexed="8"/>
      </bottom>
      <diagonal/>
    </border>
    <border>
      <left style="thin">
        <color indexed="8"/>
      </left>
      <right style="thin">
        <color indexed="8"/>
      </right>
      <top/>
      <bottom style="hair">
        <color indexed="8"/>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style="thin">
        <color indexed="8"/>
      </left>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8"/>
      </left>
      <right style="thin">
        <color indexed="8"/>
      </right>
      <top style="thin">
        <color indexed="64"/>
      </top>
      <bottom/>
      <diagonal/>
    </border>
    <border>
      <left style="thin">
        <color indexed="64"/>
      </left>
      <right/>
      <top/>
      <bottom/>
      <diagonal/>
    </border>
    <border>
      <left style="thin">
        <color indexed="64"/>
      </left>
      <right style="thin">
        <color indexed="64"/>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2" fillId="0" borderId="0"/>
    <xf numFmtId="0" fontId="1" fillId="0" borderId="0"/>
    <xf numFmtId="0" fontId="1" fillId="0" borderId="0"/>
    <xf numFmtId="0" fontId="2" fillId="0" borderId="0"/>
    <xf numFmtId="43" fontId="2" fillId="0" borderId="0" applyFont="0" applyFill="0" applyBorder="0" applyAlignment="0" applyProtection="0"/>
  </cellStyleXfs>
  <cellXfs count="159">
    <xf numFmtId="0" fontId="0" fillId="0" borderId="0" xfId="0"/>
    <xf numFmtId="0" fontId="0" fillId="0" borderId="0" xfId="0" applyFont="1" applyFill="1"/>
    <xf numFmtId="0" fontId="0" fillId="0" borderId="0" xfId="0" applyBorder="1"/>
    <xf numFmtId="0" fontId="0" fillId="0" borderId="0" xfId="0" applyFont="1" applyFill="1" applyBorder="1"/>
    <xf numFmtId="0" fontId="3" fillId="0" borderId="0" xfId="0" applyFont="1" applyFill="1" applyAlignment="1">
      <alignment vertical="center"/>
    </xf>
    <xf numFmtId="0" fontId="4" fillId="0" borderId="0" xfId="0" applyFont="1" applyAlignment="1">
      <alignment horizontal="left" vertical="center"/>
    </xf>
    <xf numFmtId="0" fontId="0" fillId="0" borderId="1" xfId="0" applyFont="1" applyBorder="1" applyAlignment="1" applyProtection="1">
      <alignment horizontal="center"/>
    </xf>
    <xf numFmtId="0" fontId="0" fillId="0" borderId="0" xfId="0" applyFont="1" applyBorder="1" applyAlignment="1" applyProtection="1">
      <alignment horizontal="center"/>
    </xf>
    <xf numFmtId="0" fontId="0" fillId="0" borderId="0" xfId="0" applyFont="1"/>
    <xf numFmtId="0" fontId="0" fillId="0" borderId="0" xfId="0" applyFont="1" applyBorder="1"/>
    <xf numFmtId="0" fontId="5" fillId="0" borderId="0" xfId="0" applyFont="1" applyAlignment="1">
      <alignment horizontal="left" vertical="center"/>
    </xf>
    <xf numFmtId="0" fontId="6" fillId="0" borderId="2" xfId="0" applyFont="1" applyBorder="1" applyAlignment="1" applyProtection="1">
      <alignment horizontal="center"/>
    </xf>
    <xf numFmtId="0" fontId="6" fillId="0" borderId="0" xfId="0" applyFont="1" applyBorder="1" applyAlignment="1" applyProtection="1">
      <alignment horizontal="center"/>
    </xf>
    <xf numFmtId="0" fontId="7" fillId="0" borderId="0" xfId="0" applyFont="1"/>
    <xf numFmtId="0" fontId="0" fillId="0" borderId="0" xfId="0" applyFont="1" applyAlignment="1">
      <alignment wrapText="1"/>
    </xf>
    <xf numFmtId="10" fontId="0" fillId="0" borderId="0" xfId="0" applyNumberFormat="1" applyFont="1"/>
    <xf numFmtId="0" fontId="6" fillId="0" borderId="1" xfId="3" applyFont="1" applyBorder="1" applyAlignment="1" applyProtection="1">
      <alignment vertical="top"/>
    </xf>
    <xf numFmtId="0" fontId="6" fillId="0" borderId="0" xfId="3" applyFont="1" applyBorder="1" applyAlignment="1" applyProtection="1">
      <alignment horizontal="left" vertical="top"/>
    </xf>
    <xf numFmtId="0" fontId="0" fillId="0" borderId="0" xfId="0" applyFont="1" applyAlignment="1">
      <alignment horizontal="center"/>
    </xf>
    <xf numFmtId="10" fontId="0" fillId="0" borderId="0" xfId="0" applyNumberFormat="1" applyBorder="1"/>
    <xf numFmtId="10" fontId="0" fillId="0" borderId="0" xfId="0" applyNumberFormat="1"/>
    <xf numFmtId="0" fontId="0" fillId="0" borderId="2" xfId="4" applyFont="1" applyFill="1" applyBorder="1" applyAlignment="1" applyProtection="1">
      <alignment vertical="top" wrapText="1"/>
    </xf>
    <xf numFmtId="0" fontId="0" fillId="0" borderId="3" xfId="4" applyFont="1" applyFill="1" applyBorder="1" applyAlignment="1" applyProtection="1">
      <alignment vertical="top" wrapText="1"/>
    </xf>
    <xf numFmtId="0" fontId="0" fillId="0" borderId="0" xfId="4" applyFont="1" applyFill="1" applyBorder="1" applyAlignment="1" applyProtection="1">
      <alignment horizontal="left" vertical="top" wrapText="1"/>
    </xf>
    <xf numFmtId="0" fontId="0" fillId="0" borderId="5" xfId="4" applyFont="1" applyFill="1" applyBorder="1" applyAlignment="1" applyProtection="1">
      <alignment horizontal="left" vertical="top" wrapText="1"/>
    </xf>
    <xf numFmtId="0" fontId="0" fillId="0" borderId="5" xfId="4" applyFont="1" applyFill="1" applyBorder="1" applyAlignment="1" applyProtection="1">
      <alignment vertical="top" wrapText="1"/>
    </xf>
    <xf numFmtId="0" fontId="9" fillId="0" borderId="0" xfId="0" applyFont="1" applyBorder="1" applyAlignment="1">
      <alignment horizontal="center"/>
    </xf>
    <xf numFmtId="0" fontId="0" fillId="0" borderId="4" xfId="0" applyFont="1" applyBorder="1"/>
    <xf numFmtId="0" fontId="0" fillId="0" borderId="4" xfId="0" applyFont="1" applyBorder="1" applyProtection="1">
      <protection locked="0"/>
    </xf>
    <xf numFmtId="0" fontId="6" fillId="0" borderId="0" xfId="3" applyFont="1" applyBorder="1" applyAlignment="1" applyProtection="1">
      <alignment horizontal="center" vertical="top"/>
    </xf>
    <xf numFmtId="0" fontId="6" fillId="0" borderId="1" xfId="3" applyFont="1" applyBorder="1" applyAlignment="1" applyProtection="1">
      <alignment horizontal="center" vertical="top"/>
    </xf>
    <xf numFmtId="0" fontId="0" fillId="0" borderId="0" xfId="0" applyFont="1" applyFill="1" applyAlignment="1" applyProtection="1"/>
    <xf numFmtId="0" fontId="0" fillId="0" borderId="4" xfId="0" applyNumberFormat="1" applyFont="1" applyBorder="1" applyProtection="1">
      <protection locked="0"/>
    </xf>
    <xf numFmtId="164" fontId="0" fillId="0" borderId="2" xfId="4" applyNumberFormat="1" applyFont="1" applyFill="1" applyBorder="1" applyAlignment="1" applyProtection="1">
      <alignment vertical="top" shrinkToFit="1"/>
    </xf>
    <xf numFmtId="0" fontId="0" fillId="0" borderId="8" xfId="4" applyFont="1" applyFill="1" applyBorder="1" applyAlignment="1" applyProtection="1">
      <alignment horizontal="center" vertical="top" wrapText="1"/>
    </xf>
    <xf numFmtId="0" fontId="0" fillId="0" borderId="2" xfId="4" applyFont="1" applyFill="1" applyBorder="1" applyAlignment="1" applyProtection="1">
      <alignment horizontal="center" vertical="top" wrapText="1"/>
    </xf>
    <xf numFmtId="10" fontId="0" fillId="0" borderId="0" xfId="0" applyNumberFormat="1" applyFont="1" applyAlignment="1" applyProtection="1">
      <alignment vertical="center" wrapText="1"/>
    </xf>
    <xf numFmtId="0" fontId="0" fillId="0" borderId="0" xfId="0" applyFont="1" applyProtection="1"/>
    <xf numFmtId="0" fontId="12" fillId="0" borderId="9" xfId="0" applyFont="1" applyBorder="1" applyAlignment="1" applyProtection="1">
      <alignment horizontal="center" vertical="center" wrapText="1"/>
    </xf>
    <xf numFmtId="0" fontId="13" fillId="0" borderId="0" xfId="0" applyFont="1"/>
    <xf numFmtId="0" fontId="9" fillId="0" borderId="2" xfId="0" applyFont="1" applyBorder="1" applyAlignment="1">
      <alignment horizontal="center"/>
    </xf>
    <xf numFmtId="1" fontId="14" fillId="0" borderId="0" xfId="0" applyNumberFormat="1" applyFont="1" applyAlignment="1">
      <alignment horizontal="center" vertical="center"/>
    </xf>
    <xf numFmtId="1" fontId="15" fillId="0" borderId="0" xfId="0" applyNumberFormat="1" applyFont="1" applyAlignment="1">
      <alignment horizontal="center" vertical="center"/>
    </xf>
    <xf numFmtId="0" fontId="6" fillId="0" borderId="4"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6" fillId="0" borderId="4" xfId="0" applyFont="1" applyBorder="1" applyAlignment="1" applyProtection="1">
      <alignment horizontal="center" vertical="center"/>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10" fillId="0" borderId="0" xfId="0" applyFont="1" applyAlignment="1">
      <alignment horizontal="center"/>
    </xf>
    <xf numFmtId="0" fontId="8" fillId="3" borderId="15" xfId="0" applyNumberFormat="1" applyFont="1" applyFill="1" applyBorder="1" applyAlignment="1" applyProtection="1">
      <alignment horizontal="center" vertical="center" wrapText="1"/>
      <protection locked="0"/>
    </xf>
    <xf numFmtId="0" fontId="8" fillId="0" borderId="15" xfId="0" applyNumberFormat="1" applyFont="1" applyFill="1" applyBorder="1" applyAlignment="1" applyProtection="1">
      <alignment horizontal="center" vertical="center" wrapText="1"/>
    </xf>
    <xf numFmtId="0" fontId="0" fillId="0" borderId="16" xfId="0" applyNumberFormat="1" applyFont="1" applyFill="1" applyBorder="1" applyAlignment="1">
      <alignment vertical="center" wrapText="1" shrinkToFit="1"/>
    </xf>
    <xf numFmtId="49" fontId="0" fillId="3" borderId="17" xfId="0" applyNumberFormat="1" applyFont="1" applyFill="1" applyBorder="1" applyAlignment="1" applyProtection="1">
      <alignment horizontal="center" vertical="center" wrapText="1"/>
      <protection locked="0"/>
    </xf>
    <xf numFmtId="49" fontId="0" fillId="4" borderId="17" xfId="0" applyNumberFormat="1" applyFont="1" applyFill="1" applyBorder="1" applyAlignment="1" applyProtection="1">
      <alignment horizontal="center" vertical="center" wrapText="1"/>
      <protection locked="0"/>
    </xf>
    <xf numFmtId="0" fontId="0" fillId="4" borderId="17" xfId="0" applyNumberFormat="1" applyFont="1" applyFill="1" applyBorder="1" applyAlignment="1" applyProtection="1">
      <alignment horizontal="left" vertical="center" wrapText="1"/>
      <protection locked="0"/>
    </xf>
    <xf numFmtId="0" fontId="0" fillId="4" borderId="17" xfId="0" applyNumberFormat="1" applyFont="1" applyFill="1" applyBorder="1" applyAlignment="1" applyProtection="1">
      <alignment horizontal="center" vertical="center" wrapText="1"/>
      <protection locked="0"/>
    </xf>
    <xf numFmtId="165" fontId="0" fillId="0" borderId="17" xfId="1" applyNumberFormat="1" applyFont="1" applyFill="1" applyBorder="1" applyAlignment="1" applyProtection="1">
      <alignment vertical="center" shrinkToFit="1"/>
    </xf>
    <xf numFmtId="43" fontId="0" fillId="4" borderId="17" xfId="1" applyFont="1" applyFill="1" applyBorder="1" applyAlignment="1" applyProtection="1">
      <alignment vertical="center" wrapText="1"/>
      <protection locked="0"/>
    </xf>
    <xf numFmtId="10" fontId="0" fillId="3" borderId="17" xfId="2" applyNumberFormat="1" applyFont="1" applyFill="1" applyBorder="1" applyAlignment="1" applyProtection="1">
      <alignment horizontal="center" vertical="center" wrapText="1"/>
      <protection locked="0"/>
    </xf>
    <xf numFmtId="165" fontId="0" fillId="0" borderId="18" xfId="1" applyNumberFormat="1" applyFont="1" applyFill="1" applyBorder="1" applyAlignment="1" applyProtection="1">
      <alignment horizontal="center" vertical="center" shrinkToFit="1"/>
    </xf>
    <xf numFmtId="10" fontId="10" fillId="3" borderId="19" xfId="2" applyNumberFormat="1" applyFont="1" applyFill="1" applyBorder="1" applyAlignment="1" applyProtection="1">
      <alignment horizontal="center" vertical="center"/>
      <protection locked="0"/>
    </xf>
    <xf numFmtId="0" fontId="0" fillId="0" borderId="20" xfId="0" applyFont="1" applyBorder="1"/>
    <xf numFmtId="0" fontId="0" fillId="0" borderId="21" xfId="0" applyFont="1" applyBorder="1"/>
    <xf numFmtId="0" fontId="9" fillId="0" borderId="0" xfId="0" applyFont="1" applyFill="1"/>
    <xf numFmtId="0" fontId="0" fillId="0" borderId="0" xfId="0" applyFont="1" applyAlignment="1">
      <alignment horizontal="left"/>
    </xf>
    <xf numFmtId="165" fontId="0" fillId="0" borderId="16" xfId="1" applyNumberFormat="1" applyFont="1" applyFill="1" applyBorder="1" applyAlignment="1" applyProtection="1">
      <alignment vertical="center" shrinkToFit="1"/>
    </xf>
    <xf numFmtId="10" fontId="0" fillId="0" borderId="18" xfId="1" applyNumberFormat="1" applyFont="1" applyFill="1" applyBorder="1" applyAlignment="1" applyProtection="1">
      <alignment vertical="center" shrinkToFit="1"/>
    </xf>
    <xf numFmtId="43" fontId="0" fillId="4" borderId="19" xfId="1" applyFont="1" applyFill="1" applyBorder="1" applyAlignment="1" applyProtection="1">
      <alignment vertical="center" wrapText="1"/>
      <protection locked="0"/>
    </xf>
    <xf numFmtId="43" fontId="0" fillId="4" borderId="16" xfId="1" applyFont="1" applyFill="1" applyBorder="1" applyAlignment="1" applyProtection="1">
      <alignment vertical="center" wrapText="1"/>
      <protection locked="0"/>
    </xf>
    <xf numFmtId="165" fontId="0" fillId="0" borderId="17" xfId="1" applyNumberFormat="1" applyFont="1" applyFill="1" applyBorder="1" applyAlignment="1" applyProtection="1">
      <alignment horizontal="center" vertical="center" shrinkToFit="1"/>
    </xf>
    <xf numFmtId="165" fontId="0" fillId="0" borderId="18" xfId="1" applyNumberFormat="1" applyFont="1" applyFill="1" applyBorder="1" applyAlignment="1" applyProtection="1">
      <alignment vertical="center" shrinkToFit="1"/>
    </xf>
    <xf numFmtId="0" fontId="6" fillId="5" borderId="4" xfId="0" applyNumberFormat="1" applyFont="1" applyFill="1" applyBorder="1" applyAlignment="1" applyProtection="1">
      <alignment horizontal="center" vertical="center"/>
    </xf>
    <xf numFmtId="49" fontId="6" fillId="5" borderId="23" xfId="0" applyNumberFormat="1" applyFont="1" applyFill="1" applyBorder="1" applyAlignment="1" applyProtection="1">
      <alignment horizontal="center" vertical="center"/>
    </xf>
    <xf numFmtId="165" fontId="6" fillId="5" borderId="23" xfId="1" applyNumberFormat="1" applyFont="1" applyFill="1" applyBorder="1" applyAlignment="1" applyProtection="1">
      <alignment horizontal="center" vertical="center"/>
    </xf>
    <xf numFmtId="10" fontId="6" fillId="5" borderId="23" xfId="2" applyNumberFormat="1" applyFont="1" applyFill="1" applyBorder="1" applyAlignment="1" applyProtection="1">
      <alignment horizontal="center" vertical="center"/>
    </xf>
    <xf numFmtId="165" fontId="6" fillId="5" borderId="24" xfId="1" applyNumberFormat="1" applyFont="1" applyFill="1" applyBorder="1" applyAlignment="1" applyProtection="1">
      <alignment horizontal="center" vertical="center" shrinkToFit="1"/>
    </xf>
    <xf numFmtId="165" fontId="17" fillId="5" borderId="4" xfId="1" applyNumberFormat="1" applyFont="1" applyFill="1" applyBorder="1" applyAlignment="1" applyProtection="1">
      <alignment horizontal="center" vertical="center" shrinkToFit="1"/>
    </xf>
    <xf numFmtId="165" fontId="17" fillId="5" borderId="24" xfId="1" applyNumberFormat="1" applyFont="1" applyFill="1" applyBorder="1" applyAlignment="1" applyProtection="1">
      <alignment horizontal="center" vertical="center" shrinkToFit="1"/>
    </xf>
    <xf numFmtId="0" fontId="9" fillId="0" borderId="0" xfId="0" applyFont="1"/>
    <xf numFmtId="165" fontId="6" fillId="5" borderId="25" xfId="1" applyNumberFormat="1" applyFont="1" applyFill="1" applyBorder="1" applyAlignment="1" applyProtection="1">
      <alignment horizontal="center" vertical="center"/>
    </xf>
    <xf numFmtId="10" fontId="6" fillId="5" borderId="26" xfId="1" applyNumberFormat="1" applyFont="1" applyFill="1" applyBorder="1" applyAlignment="1" applyProtection="1">
      <alignment horizontal="center" vertical="center"/>
    </xf>
    <xf numFmtId="10" fontId="6" fillId="5" borderId="2" xfId="1" applyNumberFormat="1" applyFont="1" applyFill="1" applyBorder="1" applyAlignment="1" applyProtection="1">
      <alignment horizontal="center" vertical="center"/>
    </xf>
    <xf numFmtId="10" fontId="6" fillId="5" borderId="25" xfId="1" applyNumberFormat="1" applyFont="1" applyFill="1" applyBorder="1" applyAlignment="1" applyProtection="1">
      <alignment horizontal="center" vertical="center"/>
    </xf>
    <xf numFmtId="165" fontId="6" fillId="5" borderId="27" xfId="1" applyNumberFormat="1" applyFont="1" applyFill="1" applyBorder="1" applyAlignment="1" applyProtection="1">
      <alignment horizontal="center" vertical="center" shrinkToFit="1"/>
    </xf>
    <xf numFmtId="165" fontId="6" fillId="5" borderId="26" xfId="1" applyNumberFormat="1" applyFont="1" applyFill="1" applyBorder="1" applyAlignment="1" applyProtection="1">
      <alignment horizontal="center" vertical="center"/>
    </xf>
    <xf numFmtId="0" fontId="0" fillId="6" borderId="22" xfId="0" applyFont="1" applyFill="1" applyBorder="1"/>
    <xf numFmtId="0" fontId="0" fillId="6" borderId="24" xfId="0" applyFont="1" applyFill="1" applyBorder="1" applyProtection="1"/>
    <xf numFmtId="0" fontId="0" fillId="6" borderId="23" xfId="0" applyFont="1" applyFill="1" applyBorder="1"/>
    <xf numFmtId="0" fontId="0" fillId="6" borderId="24" xfId="0" applyFont="1" applyFill="1" applyBorder="1"/>
    <xf numFmtId="0" fontId="0" fillId="7" borderId="22" xfId="0" applyFont="1" applyFill="1" applyBorder="1"/>
    <xf numFmtId="0" fontId="0" fillId="7" borderId="24" xfId="0" applyFont="1" applyFill="1" applyBorder="1"/>
    <xf numFmtId="0" fontId="0" fillId="8" borderId="4" xfId="0" applyFont="1" applyFill="1" applyBorder="1"/>
    <xf numFmtId="0" fontId="0" fillId="7" borderId="23" xfId="0" applyFont="1" applyFill="1" applyBorder="1"/>
    <xf numFmtId="0" fontId="18" fillId="0" borderId="0" xfId="0" applyFont="1"/>
    <xf numFmtId="0" fontId="18" fillId="0" borderId="6" xfId="0" applyFont="1" applyBorder="1" applyAlignment="1" applyProtection="1">
      <alignment horizontal="left" vertical="center"/>
    </xf>
    <xf numFmtId="0" fontId="0" fillId="0" borderId="10" xfId="0" applyFont="1" applyBorder="1"/>
    <xf numFmtId="0" fontId="18" fillId="0" borderId="0" xfId="0" applyFont="1" applyFill="1" applyBorder="1" applyAlignment="1" applyProtection="1">
      <alignment horizontal="left" wrapText="1"/>
    </xf>
    <xf numFmtId="0" fontId="18" fillId="0" borderId="0" xfId="0" applyFont="1" applyFill="1" applyBorder="1" applyAlignment="1" applyProtection="1">
      <alignment horizontal="left" wrapText="1"/>
      <protection locked="0"/>
    </xf>
    <xf numFmtId="0" fontId="19" fillId="0" borderId="0" xfId="0" applyFont="1" applyFill="1" applyBorder="1" applyAlignment="1" applyProtection="1">
      <alignment horizontal="left" wrapText="1"/>
    </xf>
    <xf numFmtId="0" fontId="19" fillId="0" borderId="28" xfId="4" applyFont="1" applyBorder="1" applyAlignment="1" applyProtection="1">
      <alignment vertical="center"/>
    </xf>
    <xf numFmtId="0" fontId="0" fillId="0" borderId="28" xfId="0" applyBorder="1"/>
    <xf numFmtId="0" fontId="6" fillId="0" borderId="0" xfId="0" applyFont="1"/>
    <xf numFmtId="0" fontId="0" fillId="0" borderId="0" xfId="4" applyFont="1" applyBorder="1" applyAlignment="1" applyProtection="1">
      <alignment vertical="center"/>
    </xf>
    <xf numFmtId="0" fontId="0" fillId="0" borderId="0" xfId="4" applyNumberFormat="1" applyFont="1" applyFill="1" applyBorder="1" applyAlignment="1" applyProtection="1">
      <alignment vertical="top"/>
    </xf>
    <xf numFmtId="0" fontId="0" fillId="0" borderId="0" xfId="0" applyFill="1"/>
    <xf numFmtId="166" fontId="0" fillId="0" borderId="0" xfId="4" applyNumberFormat="1" applyFont="1" applyFill="1" applyBorder="1" applyAlignment="1" applyProtection="1"/>
    <xf numFmtId="0" fontId="6" fillId="0" borderId="5" xfId="0" applyFont="1" applyBorder="1"/>
    <xf numFmtId="0" fontId="0" fillId="0" borderId="5" xfId="0" applyFont="1" applyBorder="1"/>
    <xf numFmtId="0" fontId="14" fillId="0" borderId="29" xfId="4" applyFont="1" applyBorder="1" applyAlignment="1">
      <alignment horizontal="center"/>
    </xf>
    <xf numFmtId="49" fontId="14" fillId="10" borderId="29" xfId="4" applyNumberFormat="1" applyFont="1" applyFill="1" applyBorder="1" applyProtection="1">
      <protection locked="0"/>
    </xf>
    <xf numFmtId="0" fontId="2" fillId="0" borderId="0" xfId="4"/>
    <xf numFmtId="0" fontId="22" fillId="0" borderId="29" xfId="4" applyFont="1" applyBorder="1" applyAlignment="1">
      <alignment horizontal="center"/>
    </xf>
    <xf numFmtId="0" fontId="22" fillId="0" borderId="29" xfId="4" applyFont="1" applyBorder="1"/>
    <xf numFmtId="0" fontId="23" fillId="9" borderId="30" xfId="4" applyFont="1" applyFill="1" applyBorder="1" applyAlignment="1">
      <alignment vertical="center"/>
    </xf>
    <xf numFmtId="49" fontId="22" fillId="10" borderId="29" xfId="4" applyNumberFormat="1" applyFont="1" applyFill="1" applyBorder="1" applyAlignment="1" applyProtection="1">
      <alignment horizontal="center" wrapText="1"/>
      <protection locked="0"/>
    </xf>
    <xf numFmtId="0" fontId="14" fillId="0" borderId="31" xfId="4" applyFont="1" applyBorder="1" applyAlignment="1">
      <alignment horizontal="center"/>
    </xf>
    <xf numFmtId="49" fontId="14" fillId="10" borderId="32" xfId="4" applyNumberFormat="1" applyFont="1" applyFill="1" applyBorder="1" applyAlignment="1" applyProtection="1">
      <alignment horizontal="center" wrapText="1"/>
      <protection locked="0"/>
    </xf>
    <xf numFmtId="0" fontId="22" fillId="0" borderId="32" xfId="4" applyFont="1" applyBorder="1"/>
    <xf numFmtId="0" fontId="6" fillId="0" borderId="37" xfId="3" applyFont="1" applyBorder="1" applyAlignment="1" applyProtection="1">
      <alignment vertical="top"/>
    </xf>
    <xf numFmtId="49" fontId="22" fillId="11" borderId="29" xfId="4" applyNumberFormat="1" applyFont="1" applyFill="1" applyBorder="1" applyAlignment="1" applyProtection="1">
      <alignment wrapText="1"/>
      <protection locked="0"/>
    </xf>
    <xf numFmtId="167" fontId="0" fillId="0" borderId="0" xfId="0" applyNumberFormat="1" applyFont="1" applyBorder="1" applyAlignment="1" applyProtection="1">
      <alignment horizontal="left"/>
    </xf>
    <xf numFmtId="0" fontId="6" fillId="5" borderId="22" xfId="0" applyNumberFormat="1" applyFont="1" applyFill="1" applyBorder="1" applyAlignment="1" applyProtection="1">
      <alignment horizontal="left" vertical="center" wrapText="1"/>
    </xf>
    <xf numFmtId="0" fontId="18" fillId="0" borderId="4" xfId="0" applyFont="1" applyBorder="1" applyAlignment="1" applyProtection="1">
      <alignment horizontal="left" vertical="center"/>
      <protection locked="0"/>
    </xf>
    <xf numFmtId="0" fontId="18" fillId="4" borderId="2"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wrapText="1"/>
    </xf>
    <xf numFmtId="0" fontId="0" fillId="0" borderId="4" xfId="0" applyFont="1" applyFill="1" applyBorder="1" applyAlignment="1" applyProtection="1">
      <alignment horizontal="left" wrapText="1"/>
    </xf>
    <xf numFmtId="166" fontId="0" fillId="0" borderId="8" xfId="0" applyNumberFormat="1" applyFont="1" applyBorder="1" applyAlignment="1" applyProtection="1">
      <alignment horizontal="left"/>
    </xf>
    <xf numFmtId="0" fontId="10" fillId="0" borderId="0" xfId="0" applyFont="1" applyBorder="1" applyAlignment="1">
      <alignment horizontal="center" textRotation="90" wrapText="1"/>
    </xf>
    <xf numFmtId="0" fontId="11" fillId="0" borderId="0" xfId="0" applyFont="1" applyBorder="1" applyAlignment="1">
      <alignment horizontal="center" textRotation="90" wrapText="1"/>
    </xf>
    <xf numFmtId="0" fontId="0" fillId="2" borderId="0" xfId="0" applyFont="1" applyFill="1" applyBorder="1" applyAlignment="1">
      <alignment horizontal="left"/>
    </xf>
    <xf numFmtId="0" fontId="10" fillId="0" borderId="0" xfId="0" applyFont="1" applyBorder="1" applyAlignment="1">
      <alignment horizontal="center" textRotation="90"/>
    </xf>
    <xf numFmtId="0" fontId="0" fillId="0" borderId="2" xfId="4" applyFont="1" applyFill="1" applyBorder="1" applyAlignment="1" applyProtection="1">
      <alignment horizontal="left" vertical="top" wrapText="1"/>
    </xf>
    <xf numFmtId="0" fontId="0" fillId="0" borderId="7" xfId="4" applyFont="1" applyFill="1" applyBorder="1" applyAlignment="1" applyProtection="1">
      <alignment horizontal="left" vertical="top" wrapText="1"/>
    </xf>
    <xf numFmtId="0" fontId="6" fillId="0" borderId="10" xfId="0" applyFont="1" applyBorder="1" applyAlignment="1">
      <alignment horizontal="center"/>
    </xf>
    <xf numFmtId="0" fontId="6" fillId="0" borderId="1" xfId="3" applyFont="1" applyBorder="1" applyAlignment="1" applyProtection="1">
      <alignment horizontal="left" vertical="top"/>
    </xf>
    <xf numFmtId="0" fontId="6" fillId="0" borderId="6" xfId="3" applyFont="1" applyBorder="1" applyAlignment="1" applyProtection="1">
      <alignment horizontal="left" vertical="top"/>
    </xf>
    <xf numFmtId="0" fontId="6" fillId="0" borderId="37" xfId="3" applyFont="1" applyBorder="1" applyAlignment="1" applyProtection="1">
      <alignment horizontal="left" vertical="top"/>
    </xf>
    <xf numFmtId="0" fontId="0" fillId="0" borderId="4" xfId="0" applyFont="1" applyBorder="1" applyAlignment="1">
      <alignment horizontal="center"/>
    </xf>
    <xf numFmtId="168" fontId="22" fillId="0" borderId="29" xfId="8" applyNumberFormat="1" applyFont="1" applyBorder="1" applyAlignment="1">
      <alignment horizontal="center"/>
    </xf>
    <xf numFmtId="49" fontId="22" fillId="10" borderId="29" xfId="4" applyNumberFormat="1" applyFont="1" applyFill="1" applyBorder="1" applyAlignment="1" applyProtection="1">
      <alignment horizontal="center"/>
      <protection locked="0"/>
    </xf>
    <xf numFmtId="49" fontId="14" fillId="10" borderId="29" xfId="4" applyNumberFormat="1" applyFont="1" applyFill="1" applyBorder="1" applyAlignment="1" applyProtection="1">
      <alignment wrapText="1"/>
      <protection locked="0"/>
    </xf>
    <xf numFmtId="49" fontId="14" fillId="10" borderId="29" xfId="4" applyNumberFormat="1" applyFont="1" applyFill="1" applyBorder="1" applyProtection="1">
      <protection locked="0"/>
    </xf>
    <xf numFmtId="49" fontId="14" fillId="0" borderId="39" xfId="4" applyNumberFormat="1" applyFont="1" applyFill="1" applyBorder="1" applyProtection="1">
      <protection locked="0"/>
    </xf>
    <xf numFmtId="49" fontId="14" fillId="0" borderId="38" xfId="4" applyNumberFormat="1" applyFont="1" applyFill="1" applyBorder="1" applyProtection="1">
      <protection locked="0"/>
    </xf>
    <xf numFmtId="0" fontId="0" fillId="0" borderId="0" xfId="0" applyAlignment="1">
      <alignment horizontal="center"/>
    </xf>
    <xf numFmtId="49" fontId="14" fillId="10" borderId="32" xfId="4" applyNumberFormat="1" applyFont="1" applyFill="1" applyBorder="1" applyAlignment="1" applyProtection="1">
      <alignment horizontal="left" wrapText="1"/>
      <protection locked="0"/>
    </xf>
    <xf numFmtId="0" fontId="14" fillId="0" borderId="35" xfId="4" applyFont="1" applyBorder="1"/>
    <xf numFmtId="0" fontId="14" fillId="0" borderId="36" xfId="4" applyFont="1" applyBorder="1"/>
    <xf numFmtId="0" fontId="14" fillId="0" borderId="31" xfId="4" applyFont="1" applyBorder="1" applyAlignment="1">
      <alignment horizontal="center"/>
    </xf>
    <xf numFmtId="0" fontId="14" fillId="0" borderId="33" xfId="4" applyFont="1" applyBorder="1" applyAlignment="1">
      <alignment horizontal="left" wrapText="1"/>
    </xf>
    <xf numFmtId="0" fontId="14" fillId="0" borderId="34" xfId="4" applyFont="1" applyBorder="1" applyAlignment="1">
      <alignment horizontal="left" wrapText="1"/>
    </xf>
    <xf numFmtId="168" fontId="14" fillId="10" borderId="32" xfId="8" applyNumberFormat="1" applyFont="1" applyFill="1" applyBorder="1" applyAlignment="1" applyProtection="1">
      <alignment horizontal="center" wrapText="1"/>
      <protection locked="0"/>
    </xf>
    <xf numFmtId="49" fontId="14" fillId="11" borderId="32" xfId="4" applyNumberFormat="1" applyFont="1" applyFill="1" applyBorder="1" applyAlignment="1" applyProtection="1">
      <alignment horizontal="center" wrapText="1"/>
      <protection locked="0"/>
    </xf>
    <xf numFmtId="0" fontId="22" fillId="0" borderId="29" xfId="4" applyFont="1" applyBorder="1" applyAlignment="1">
      <alignment horizontal="center"/>
    </xf>
  </cellXfs>
  <cellStyles count="9">
    <cellStyle name="Normal" xfId="0" builtinId="0"/>
    <cellStyle name="Normal 2" xfId="4"/>
    <cellStyle name="Normal 2 2" xfId="6"/>
    <cellStyle name="Normal 2 3" xfId="5"/>
    <cellStyle name="Normal 3" xfId="7"/>
    <cellStyle name="Normal_FICHA DE VERIFICAÇÃO PRELIMINAR - Plano R" xfId="3"/>
    <cellStyle name="Porcentagem" xfId="2" builtinId="5"/>
    <cellStyle name="Vírgula" xfId="1" builtinId="3"/>
    <cellStyle name="Vírgula 2" xfId="8"/>
  </cellStyles>
  <dxfs count="1017">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border>
        <top style="thin">
          <color indexed="64"/>
        </top>
      </border>
    </dxf>
    <dxf>
      <border>
        <left style="thin">
          <color indexed="8"/>
        </left>
        <right style="thin">
          <color indexed="8"/>
        </right>
        <top/>
        <bottom/>
      </border>
    </dxf>
    <dxf>
      <font>
        <b/>
        <i val="0"/>
        <condense val="0"/>
        <extend val="0"/>
        <color indexed="10"/>
      </font>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border>
        <left/>
        <right/>
        <top/>
        <bottom/>
      </border>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top style="thin">
          <color indexed="64"/>
        </top>
      </border>
    </dxf>
    <dxf>
      <font>
        <b val="0"/>
        <condense val="0"/>
        <extend val="0"/>
        <color indexed="9"/>
      </font>
      <fill>
        <patternFill patternType="none">
          <fgColor indexed="64"/>
          <bgColor indexed="65"/>
        </patternFill>
      </fill>
    </dxf>
    <dxf>
      <font>
        <b val="0"/>
        <condense val="0"/>
        <extend val="0"/>
        <color indexed="22"/>
      </font>
      <fill>
        <patternFill patternType="solid">
          <fgColor indexed="44"/>
          <bgColor indexed="22"/>
        </patternFill>
      </fill>
    </dxf>
    <dxf>
      <font>
        <b val="0"/>
        <condense val="0"/>
        <extend val="0"/>
        <color indexed="55"/>
      </font>
      <fill>
        <patternFill patternType="solid">
          <fgColor indexed="46"/>
          <bgColor indexed="55"/>
        </patternFill>
      </fill>
      <border>
        <left/>
        <right/>
        <top style="thin">
          <color indexed="8"/>
        </top>
        <bottom/>
      </border>
    </dxf>
    <dxf>
      <font>
        <b/>
        <i val="0"/>
        <condense val="0"/>
        <extend val="0"/>
      </font>
      <fill>
        <patternFill patternType="solid">
          <fgColor indexed="44"/>
          <bgColor indexed="22"/>
        </patternFill>
      </fill>
    </dxf>
    <dxf>
      <font>
        <b/>
        <i val="0"/>
        <condense val="0"/>
        <extend val="0"/>
      </font>
      <fill>
        <patternFill patternType="solid">
          <fgColor indexed="46"/>
          <bgColor indexed="55"/>
        </patternFill>
      </fill>
      <border>
        <left/>
        <right/>
        <top style="thin">
          <color indexed="8"/>
        </top>
        <bottom/>
      </border>
    </dxf>
    <dxf>
      <font>
        <b/>
        <i val="0"/>
        <condense val="0"/>
        <extend val="0"/>
        <color indexed="9"/>
      </font>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AF$7"/>
</file>

<file path=xl/ctrlProps/ctrlProp2.xml><?xml version="1.0" encoding="utf-8"?>
<formControlPr xmlns="http://schemas.microsoft.com/office/spreadsheetml/2009/9/main" objectType="CheckBox" checked="Checked" fmlaLink="$AF$8"/>
</file>

<file path=xl/ctrlProps/ctrlProp3.xml><?xml version="1.0" encoding="utf-8"?>
<formControlPr xmlns="http://schemas.microsoft.com/office/spreadsheetml/2009/9/main" objectType="CheckBox" checked="Checked" fmlaLink="$AF$9"/>
</file>

<file path=xl/ctrlProps/ctrlProp4.xml><?xml version="1.0" encoding="utf-8"?>
<formControlPr xmlns="http://schemas.microsoft.com/office/spreadsheetml/2009/9/main" objectType="CheckBox" checked="Checked" fmlaLink="$AF$10"/>
</file>

<file path=xl/ctrlProps/ctrlProp5.xml><?xml version="1.0" encoding="utf-8"?>
<formControlPr xmlns="http://schemas.microsoft.com/office/spreadsheetml/2009/9/main" objectType="CheckBox" checked="Checked" fmlaLink="$AF$11"/>
</file>

<file path=xl/drawings/_rels/drawing1.xml.rels><?xml version="1.0" encoding="UTF-8" standalone="yes"?>
<Relationships xmlns="http://schemas.openxmlformats.org/package/2006/relationships"><Relationship Id="rId3" Type="http://schemas.openxmlformats.org/officeDocument/2006/relationships/hyperlink" Target="#C&#193;LCULO!D13"/><Relationship Id="rId2" Type="http://schemas.openxmlformats.org/officeDocument/2006/relationships/hyperlink" Target="#BDI!Q11"/><Relationship Id="rId1" Type="http://schemas.openxmlformats.org/officeDocument/2006/relationships/hyperlink" Target="#Menu!E6"/></Relationships>
</file>

<file path=xl/drawings/drawing1.xml><?xml version="1.0" encoding="utf-8"?>
<xdr:wsDr xmlns:xdr="http://schemas.openxmlformats.org/drawingml/2006/spreadsheetDrawing" xmlns:a="http://schemas.openxmlformats.org/drawingml/2006/main">
  <xdr:twoCellAnchor>
    <xdr:from>
      <xdr:col>18</xdr:col>
      <xdr:colOff>714375</xdr:colOff>
      <xdr:row>8</xdr:row>
      <xdr:rowOff>152400</xdr:rowOff>
    </xdr:from>
    <xdr:to>
      <xdr:col>23</xdr:col>
      <xdr:colOff>1028700</xdr:colOff>
      <xdr:row>11</xdr:row>
      <xdr:rowOff>28575</xdr:rowOff>
    </xdr:to>
    <xdr:sp macro="" textlink="" fLocksText="0">
      <xdr:nvSpPr>
        <xdr:cNvPr id="3" name="TextBoxArred">
          <a:extLst>
            <a:ext uri="{FF2B5EF4-FFF2-40B4-BE49-F238E27FC236}">
              <a16:creationId xmlns:a16="http://schemas.microsoft.com/office/drawing/2014/main" xmlns="" id="{00000000-0008-0000-0000-000003000000}"/>
            </a:ext>
          </a:extLst>
        </xdr:cNvPr>
        <xdr:cNvSpPr txBox="1">
          <a:spLocks noChangeArrowheads="1"/>
        </xdr:cNvSpPr>
      </xdr:nvSpPr>
      <xdr:spPr bwMode="auto">
        <a:xfrm flipH="1">
          <a:off x="9448800" y="1438275"/>
          <a:ext cx="4686300" cy="361950"/>
        </a:xfrm>
        <a:prstGeom prst="rect">
          <a:avLst/>
        </a:prstGeom>
        <a:noFill/>
        <a:ln w="6480">
          <a:solidFill>
            <a:srgbClr val="000000"/>
          </a:solidFill>
          <a:miter lim="800000"/>
          <a:headEnd/>
          <a:tailEnd/>
        </a:ln>
        <a:effectLst/>
      </xdr:spPr>
      <xdr:txBody>
        <a:bodyPr vertOverflow="clip" wrap="square" lIns="27360" tIns="22680" rIns="27360" bIns="0" anchor="t"/>
        <a:lstStyle/>
        <a:p>
          <a:pPr algn="ctr" rtl="0">
            <a:defRPr sz="1000"/>
          </a:pPr>
          <a:r>
            <a:rPr lang="pt-BR" sz="1000" b="0" i="0" u="none" strike="noStrike" baseline="0">
              <a:solidFill>
                <a:srgbClr val="000000"/>
              </a:solidFill>
              <a:latin typeface="Arial"/>
              <a:cs typeface="Arial"/>
            </a:rPr>
            <a:t>Considerar valores arredondados com (0,00)</a:t>
          </a:r>
        </a:p>
      </xdr:txBody>
    </xdr:sp>
    <xdr:clientData fPrintsWithSheet="0"/>
  </xdr:twoCellAnchor>
  <mc:AlternateContent xmlns:mc="http://schemas.openxmlformats.org/markup-compatibility/2006">
    <mc:Choice xmlns:a14="http://schemas.microsoft.com/office/drawing/2010/main" Requires="a14">
      <xdr:twoCellAnchor>
        <xdr:from>
          <xdr:col>19</xdr:col>
          <xdr:colOff>447675</xdr:colOff>
          <xdr:row>9</xdr:row>
          <xdr:rowOff>114300</xdr:rowOff>
        </xdr:from>
        <xdr:to>
          <xdr:col>19</xdr:col>
          <xdr:colOff>866775</xdr:colOff>
          <xdr:row>11</xdr:row>
          <xdr:rowOff>38100</xdr:rowOff>
        </xdr:to>
        <xdr:sp macro="" textlink="">
          <xdr:nvSpPr>
            <xdr:cNvPr id="1025" name="CaixaArredQuant" hidden="1">
              <a:extLst>
                <a:ext uri="{63B3BB69-23CF-44E3-9099-C40C66FF867C}">
                  <a14:compatExt spid="_x0000_s102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20</xdr:col>
          <xdr:colOff>438150</xdr:colOff>
          <xdr:row>9</xdr:row>
          <xdr:rowOff>114300</xdr:rowOff>
        </xdr:from>
        <xdr:to>
          <xdr:col>20</xdr:col>
          <xdr:colOff>857250</xdr:colOff>
          <xdr:row>11</xdr:row>
          <xdr:rowOff>38100</xdr:rowOff>
        </xdr:to>
        <xdr:sp macro="" textlink="">
          <xdr:nvSpPr>
            <xdr:cNvPr id="1026" name="CaixaArredCustoUnit" hidden="1">
              <a:extLst>
                <a:ext uri="{63B3BB69-23CF-44E3-9099-C40C66FF867C}">
                  <a14:compatExt spid="_x0000_s102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276225</xdr:colOff>
          <xdr:row>9</xdr:row>
          <xdr:rowOff>114300</xdr:rowOff>
        </xdr:from>
        <xdr:to>
          <xdr:col>21</xdr:col>
          <xdr:colOff>695325</xdr:colOff>
          <xdr:row>11</xdr:row>
          <xdr:rowOff>38100</xdr:rowOff>
        </xdr:to>
        <xdr:sp macro="" textlink="">
          <xdr:nvSpPr>
            <xdr:cNvPr id="1027" name="CaixaArredBDI" hidden="1">
              <a:extLst>
                <a:ext uri="{63B3BB69-23CF-44E3-9099-C40C66FF867C}">
                  <a14:compatExt spid="_x0000_s102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352425</xdr:colOff>
          <xdr:row>9</xdr:row>
          <xdr:rowOff>114300</xdr:rowOff>
        </xdr:from>
        <xdr:to>
          <xdr:col>22</xdr:col>
          <xdr:colOff>771525</xdr:colOff>
          <xdr:row>11</xdr:row>
          <xdr:rowOff>38100</xdr:rowOff>
        </xdr:to>
        <xdr:sp macro="" textlink="">
          <xdr:nvSpPr>
            <xdr:cNvPr id="1028" name="CaixaArredPrecoUnit" hidden="1">
              <a:extLst>
                <a:ext uri="{63B3BB69-23CF-44E3-9099-C40C66FF867C}">
                  <a14:compatExt spid="_x0000_s102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438150</xdr:colOff>
          <xdr:row>9</xdr:row>
          <xdr:rowOff>104775</xdr:rowOff>
        </xdr:from>
        <xdr:to>
          <xdr:col>23</xdr:col>
          <xdr:colOff>857250</xdr:colOff>
          <xdr:row>11</xdr:row>
          <xdr:rowOff>28575</xdr:rowOff>
        </xdr:to>
        <xdr:sp macro="" textlink="">
          <xdr:nvSpPr>
            <xdr:cNvPr id="1029" name="CaixaArredPrecoTotal" hidden="1">
              <a:extLst>
                <a:ext uri="{63B3BB69-23CF-44E3-9099-C40C66FF867C}">
                  <a14:compatExt spid="_x0000_s1029"/>
                </a:ext>
              </a:extLst>
            </xdr:cNvPr>
            <xdr:cNvSpPr/>
          </xdr:nvSpPr>
          <xdr:spPr>
            <a:xfrm>
              <a:off x="0" y="0"/>
              <a:ext cx="0" cy="0"/>
            </a:xfrm>
            <a:prstGeom prst="rect">
              <a:avLst/>
            </a:prstGeom>
          </xdr:spPr>
        </xdr:sp>
        <xdr:clientData fPrintsWithSheet="0"/>
      </xdr:twoCellAnchor>
    </mc:Choice>
    <mc:Fallback/>
  </mc:AlternateContent>
  <xdr:twoCellAnchor>
    <xdr:from>
      <xdr:col>12</xdr:col>
      <xdr:colOff>295275</xdr:colOff>
      <xdr:row>0</xdr:row>
      <xdr:rowOff>152400</xdr:rowOff>
    </xdr:from>
    <xdr:to>
      <xdr:col>13</xdr:col>
      <xdr:colOff>285750</xdr:colOff>
      <xdr:row>2</xdr:row>
      <xdr:rowOff>38100</xdr:rowOff>
    </xdr:to>
    <xdr:sp macro="" textlink="" fLocksText="0">
      <xdr:nvSpPr>
        <xdr:cNvPr id="9" name="AutoShape 67">
          <a:hlinkClick xmlns:r="http://schemas.openxmlformats.org/officeDocument/2006/relationships" r:id="rId1"/>
          <a:extLst>
            <a:ext uri="{FF2B5EF4-FFF2-40B4-BE49-F238E27FC236}">
              <a16:creationId xmlns:a16="http://schemas.microsoft.com/office/drawing/2014/main" xmlns="" id="{00000000-0008-0000-0000-000009000000}"/>
            </a:ext>
          </a:extLst>
        </xdr:cNvPr>
        <xdr:cNvSpPr>
          <a:spLocks noChangeArrowheads="1"/>
        </xdr:cNvSpPr>
      </xdr:nvSpPr>
      <xdr:spPr bwMode="auto">
        <a:xfrm>
          <a:off x="542925" y="152400"/>
          <a:ext cx="571500" cy="304800"/>
        </a:xfrm>
        <a:prstGeom prst="roundRect">
          <a:avLst>
            <a:gd name="adj" fmla="val 16667"/>
          </a:avLst>
        </a:prstGeom>
        <a:solidFill>
          <a:srgbClr val="99CCFF"/>
        </a:solidFill>
        <a:ln w="9360">
          <a:solidFill>
            <a:srgbClr val="808080"/>
          </a:solidFill>
          <a:miter lim="800000"/>
          <a:headEnd/>
          <a:tailEnd/>
        </a:ln>
        <a:effectLst/>
      </xdr:spPr>
      <xdr:txBody>
        <a:bodyPr vertOverflow="clip" wrap="square" lIns="27360" tIns="27360" rIns="27360" bIns="27360" anchor="ctr"/>
        <a:lstStyle/>
        <a:p>
          <a:pPr algn="ctr" rtl="0">
            <a:defRPr sz="1000"/>
          </a:pPr>
          <a:r>
            <a:rPr lang="pt-BR" sz="1100" b="1" i="0" u="none" strike="noStrike" baseline="0">
              <a:solidFill>
                <a:srgbClr val="000000"/>
              </a:solidFill>
              <a:latin typeface="Calibri"/>
            </a:rPr>
            <a:t>MENU</a:t>
          </a:r>
        </a:p>
      </xdr:txBody>
    </xdr:sp>
    <xdr:clientData/>
  </xdr:twoCellAnchor>
  <xdr:twoCellAnchor>
    <xdr:from>
      <xdr:col>14</xdr:col>
      <xdr:colOff>28575</xdr:colOff>
      <xdr:row>9</xdr:row>
      <xdr:rowOff>0</xdr:rowOff>
    </xdr:from>
    <xdr:to>
      <xdr:col>15</xdr:col>
      <xdr:colOff>609600</xdr:colOff>
      <xdr:row>10</xdr:row>
      <xdr:rowOff>152400</xdr:rowOff>
    </xdr:to>
    <xdr:sp macro="[1]!Linhas.AddLinha" textlink="" fLocksText="0">
      <xdr:nvSpPr>
        <xdr:cNvPr id="10" name="AutoShape 67">
          <a:extLst>
            <a:ext uri="{FF2B5EF4-FFF2-40B4-BE49-F238E27FC236}">
              <a16:creationId xmlns:a16="http://schemas.microsoft.com/office/drawing/2014/main" xmlns="" id="{00000000-0008-0000-0000-00000A000000}"/>
            </a:ext>
          </a:extLst>
        </xdr:cNvPr>
        <xdr:cNvSpPr>
          <a:spLocks noChangeArrowheads="1"/>
        </xdr:cNvSpPr>
      </xdr:nvSpPr>
      <xdr:spPr bwMode="auto">
        <a:xfrm>
          <a:off x="1438275" y="1447800"/>
          <a:ext cx="1428750" cy="314325"/>
        </a:xfrm>
        <a:prstGeom prst="roundRect">
          <a:avLst>
            <a:gd name="adj" fmla="val 16667"/>
          </a:avLst>
        </a:prstGeom>
        <a:solidFill>
          <a:srgbClr val="FFCC99"/>
        </a:solidFill>
        <a:ln w="9360">
          <a:solidFill>
            <a:srgbClr val="808080"/>
          </a:solidFill>
          <a:miter lim="800000"/>
          <a:headEnd/>
          <a:tailEnd/>
        </a:ln>
        <a:effectLst/>
      </xdr:spPr>
      <xdr:txBody>
        <a:bodyPr vertOverflow="clip" wrap="square" lIns="27360" tIns="27360" rIns="27360" bIns="27360" anchor="ctr"/>
        <a:lstStyle/>
        <a:p>
          <a:pPr algn="ctr" rtl="0">
            <a:defRPr sz="1000"/>
          </a:pPr>
          <a:r>
            <a:rPr lang="pt-BR" sz="1100" b="1" i="0" u="none" strike="noStrike" baseline="0">
              <a:solidFill>
                <a:srgbClr val="000000"/>
              </a:solidFill>
              <a:latin typeface="Calibri"/>
            </a:rPr>
            <a:t>ADICIONAR LINHAS</a:t>
          </a:r>
        </a:p>
      </xdr:txBody>
    </xdr:sp>
    <xdr:clientData fPrintsWithSheet="0"/>
  </xdr:twoCellAnchor>
  <xdr:twoCellAnchor>
    <xdr:from>
      <xdr:col>17</xdr:col>
      <xdr:colOff>85725</xdr:colOff>
      <xdr:row>9</xdr:row>
      <xdr:rowOff>0</xdr:rowOff>
    </xdr:from>
    <xdr:to>
      <xdr:col>17</xdr:col>
      <xdr:colOff>1514475</xdr:colOff>
      <xdr:row>10</xdr:row>
      <xdr:rowOff>152400</xdr:rowOff>
    </xdr:to>
    <xdr:sp macro="[1]!Descrição.fixar" textlink="" fLocksText="0">
      <xdr:nvSpPr>
        <xdr:cNvPr id="11" name="AutoShape 67">
          <a:extLst>
            <a:ext uri="{FF2B5EF4-FFF2-40B4-BE49-F238E27FC236}">
              <a16:creationId xmlns:a16="http://schemas.microsoft.com/office/drawing/2014/main" xmlns="" id="{00000000-0008-0000-0000-00000B000000}"/>
            </a:ext>
          </a:extLst>
        </xdr:cNvPr>
        <xdr:cNvSpPr>
          <a:spLocks noChangeArrowheads="1"/>
        </xdr:cNvSpPr>
      </xdr:nvSpPr>
      <xdr:spPr bwMode="auto">
        <a:xfrm>
          <a:off x="4438650" y="1447800"/>
          <a:ext cx="1428750" cy="314325"/>
        </a:xfrm>
        <a:prstGeom prst="roundRect">
          <a:avLst>
            <a:gd name="adj" fmla="val 16667"/>
          </a:avLst>
        </a:prstGeom>
        <a:solidFill>
          <a:srgbClr val="FFCC99"/>
        </a:solidFill>
        <a:ln w="9360">
          <a:solidFill>
            <a:srgbClr val="808080"/>
          </a:solidFill>
          <a:miter lim="800000"/>
          <a:headEnd/>
          <a:tailEnd/>
        </a:ln>
        <a:effectLst/>
      </xdr:spPr>
      <xdr:txBody>
        <a:bodyPr vertOverflow="clip" wrap="square" lIns="27360" tIns="27360" rIns="27360" bIns="27360" anchor="ctr"/>
        <a:lstStyle/>
        <a:p>
          <a:pPr algn="ctr" rtl="0">
            <a:defRPr sz="1000"/>
          </a:pPr>
          <a:r>
            <a:rPr lang="pt-BR" sz="1100" b="1" i="0" u="none" strike="noStrike" baseline="0">
              <a:solidFill>
                <a:srgbClr val="000000"/>
              </a:solidFill>
              <a:latin typeface="Calibri"/>
            </a:rPr>
            <a:t>FIXAR DESCRIÇÕES</a:t>
          </a:r>
        </a:p>
      </xdr:txBody>
    </xdr:sp>
    <xdr:clientData fPrintsWithSheet="0"/>
  </xdr:twoCellAnchor>
  <xdr:twoCellAnchor>
    <xdr:from>
      <xdr:col>15</xdr:col>
      <xdr:colOff>676275</xdr:colOff>
      <xdr:row>9</xdr:row>
      <xdr:rowOff>0</xdr:rowOff>
    </xdr:from>
    <xdr:to>
      <xdr:col>17</xdr:col>
      <xdr:colOff>9525</xdr:colOff>
      <xdr:row>10</xdr:row>
      <xdr:rowOff>152400</xdr:rowOff>
    </xdr:to>
    <xdr:sp macro="[1]!Linhas.ExcLinhas" textlink="" fLocksText="0">
      <xdr:nvSpPr>
        <xdr:cNvPr id="12" name="AutoShape 67">
          <a:extLst>
            <a:ext uri="{FF2B5EF4-FFF2-40B4-BE49-F238E27FC236}">
              <a16:creationId xmlns:a16="http://schemas.microsoft.com/office/drawing/2014/main" xmlns="" id="{00000000-0008-0000-0000-00000C000000}"/>
            </a:ext>
          </a:extLst>
        </xdr:cNvPr>
        <xdr:cNvSpPr>
          <a:spLocks noChangeArrowheads="1"/>
        </xdr:cNvSpPr>
      </xdr:nvSpPr>
      <xdr:spPr bwMode="auto">
        <a:xfrm>
          <a:off x="2933700" y="1447800"/>
          <a:ext cx="1428750" cy="314325"/>
        </a:xfrm>
        <a:prstGeom prst="roundRect">
          <a:avLst>
            <a:gd name="adj" fmla="val 16667"/>
          </a:avLst>
        </a:prstGeom>
        <a:solidFill>
          <a:srgbClr val="FFCC99"/>
        </a:solidFill>
        <a:ln w="9360">
          <a:solidFill>
            <a:srgbClr val="808080"/>
          </a:solidFill>
          <a:miter lim="800000"/>
          <a:headEnd/>
          <a:tailEnd/>
        </a:ln>
        <a:effectLst/>
      </xdr:spPr>
      <xdr:txBody>
        <a:bodyPr vertOverflow="clip" wrap="square" lIns="27360" tIns="27360" rIns="27360" bIns="27360" anchor="ctr"/>
        <a:lstStyle/>
        <a:p>
          <a:pPr algn="ctr" rtl="0">
            <a:defRPr sz="1000"/>
          </a:pPr>
          <a:r>
            <a:rPr lang="pt-BR" sz="1100" b="1" i="0" u="none" strike="noStrike" baseline="0">
              <a:solidFill>
                <a:srgbClr val="000000"/>
              </a:solidFill>
              <a:latin typeface="Calibri"/>
            </a:rPr>
            <a:t>EXCLUIR LINHAS</a:t>
          </a:r>
        </a:p>
      </xdr:txBody>
    </xdr:sp>
    <xdr:clientData fPrintsWithSheet="0"/>
  </xdr:twoCellAnchor>
  <xdr:twoCellAnchor>
    <xdr:from>
      <xdr:col>17</xdr:col>
      <xdr:colOff>1590675</xdr:colOff>
      <xdr:row>9</xdr:row>
      <xdr:rowOff>0</xdr:rowOff>
    </xdr:from>
    <xdr:to>
      <xdr:col>17</xdr:col>
      <xdr:colOff>3248025</xdr:colOff>
      <xdr:row>10</xdr:row>
      <xdr:rowOff>152400</xdr:rowOff>
    </xdr:to>
    <xdr:sp macro="[1]!Descrição.recuperar" textlink="" fLocksText="0">
      <xdr:nvSpPr>
        <xdr:cNvPr id="13" name="AutoShape 67">
          <a:extLst>
            <a:ext uri="{FF2B5EF4-FFF2-40B4-BE49-F238E27FC236}">
              <a16:creationId xmlns:a16="http://schemas.microsoft.com/office/drawing/2014/main" xmlns="" id="{00000000-0008-0000-0000-00000D000000}"/>
            </a:ext>
          </a:extLst>
        </xdr:cNvPr>
        <xdr:cNvSpPr>
          <a:spLocks noChangeArrowheads="1"/>
        </xdr:cNvSpPr>
      </xdr:nvSpPr>
      <xdr:spPr bwMode="auto">
        <a:xfrm>
          <a:off x="5943600" y="1447800"/>
          <a:ext cx="1657350" cy="314325"/>
        </a:xfrm>
        <a:prstGeom prst="roundRect">
          <a:avLst>
            <a:gd name="adj" fmla="val 16667"/>
          </a:avLst>
        </a:prstGeom>
        <a:solidFill>
          <a:srgbClr val="FFCC99"/>
        </a:solidFill>
        <a:ln w="9360">
          <a:solidFill>
            <a:srgbClr val="808080"/>
          </a:solidFill>
          <a:miter lim="800000"/>
          <a:headEnd/>
          <a:tailEnd/>
        </a:ln>
        <a:effectLst/>
      </xdr:spPr>
      <xdr:txBody>
        <a:bodyPr vertOverflow="clip" wrap="square" lIns="27360" tIns="27360" rIns="27360" bIns="27360" anchor="ctr"/>
        <a:lstStyle/>
        <a:p>
          <a:pPr algn="ctr" rtl="0">
            <a:defRPr sz="1000"/>
          </a:pPr>
          <a:r>
            <a:rPr lang="pt-BR" sz="1100" b="1" i="0" u="none" strike="noStrike" baseline="0">
              <a:solidFill>
                <a:srgbClr val="000000"/>
              </a:solidFill>
              <a:latin typeface="Calibri"/>
            </a:rPr>
            <a:t>RECUPERAR FÓRMULAS</a:t>
          </a:r>
        </a:p>
      </xdr:txBody>
    </xdr:sp>
    <xdr:clientData fPrintsWithSheet="0"/>
  </xdr:twoCellAnchor>
  <xdr:twoCellAnchor>
    <xdr:from>
      <xdr:col>17</xdr:col>
      <xdr:colOff>3312583</xdr:colOff>
      <xdr:row>9</xdr:row>
      <xdr:rowOff>1</xdr:rowOff>
    </xdr:from>
    <xdr:to>
      <xdr:col>18</xdr:col>
      <xdr:colOff>264583</xdr:colOff>
      <xdr:row>10</xdr:row>
      <xdr:rowOff>152401</xdr:rowOff>
    </xdr:to>
    <xdr:sp macro="[1]!buscarcodigo" textlink="" fLocksText="0">
      <xdr:nvSpPr>
        <xdr:cNvPr id="14" name="AutoShape 67">
          <a:extLst>
            <a:ext uri="{FF2B5EF4-FFF2-40B4-BE49-F238E27FC236}">
              <a16:creationId xmlns:a16="http://schemas.microsoft.com/office/drawing/2014/main" xmlns="" id="{00000000-0008-0000-0000-00000E000000}"/>
            </a:ext>
          </a:extLst>
        </xdr:cNvPr>
        <xdr:cNvSpPr>
          <a:spLocks noChangeArrowheads="1"/>
        </xdr:cNvSpPr>
      </xdr:nvSpPr>
      <xdr:spPr bwMode="auto">
        <a:xfrm>
          <a:off x="7665508" y="1447801"/>
          <a:ext cx="1333500" cy="314325"/>
        </a:xfrm>
        <a:prstGeom prst="roundRect">
          <a:avLst>
            <a:gd name="adj" fmla="val 16667"/>
          </a:avLst>
        </a:prstGeom>
        <a:solidFill>
          <a:srgbClr val="FFCC99"/>
        </a:solidFill>
        <a:ln w="9360">
          <a:solidFill>
            <a:srgbClr val="808080"/>
          </a:solidFill>
          <a:miter lim="800000"/>
          <a:headEnd/>
          <a:tailEnd/>
        </a:ln>
        <a:effectLst/>
      </xdr:spPr>
      <xdr:txBody>
        <a:bodyPr vertOverflow="clip" wrap="square" lIns="27360" tIns="27360" rIns="27360" bIns="27360" anchor="ctr"/>
        <a:lstStyle/>
        <a:p>
          <a:pPr algn="ctr" rtl="0">
            <a:defRPr sz="1000"/>
          </a:pPr>
          <a:r>
            <a:rPr lang="pt-BR" sz="1100" b="1" i="0" u="none" strike="noStrike" baseline="0">
              <a:solidFill>
                <a:srgbClr val="000000"/>
              </a:solidFill>
              <a:latin typeface="Calibri"/>
            </a:rPr>
            <a:t>BUSCAR CÓDIGO</a:t>
          </a:r>
        </a:p>
      </xdr:txBody>
    </xdr:sp>
    <xdr:clientData fPrintsWithSheet="0"/>
  </xdr:twoCellAnchor>
  <xdr:twoCellAnchor>
    <xdr:from>
      <xdr:col>12</xdr:col>
      <xdr:colOff>296333</xdr:colOff>
      <xdr:row>2</xdr:row>
      <xdr:rowOff>84667</xdr:rowOff>
    </xdr:from>
    <xdr:to>
      <xdr:col>13</xdr:col>
      <xdr:colOff>285751</xdr:colOff>
      <xdr:row>4</xdr:row>
      <xdr:rowOff>69850</xdr:rowOff>
    </xdr:to>
    <xdr:sp macro="" textlink="" fLocksText="0">
      <xdr:nvSpPr>
        <xdr:cNvPr id="15" name="AutoShape 67">
          <a:hlinkClick xmlns:r="http://schemas.openxmlformats.org/officeDocument/2006/relationships" r:id="rId2"/>
          <a:extLst>
            <a:ext uri="{FF2B5EF4-FFF2-40B4-BE49-F238E27FC236}">
              <a16:creationId xmlns:a16="http://schemas.microsoft.com/office/drawing/2014/main" xmlns="" id="{00000000-0008-0000-0000-00000F000000}"/>
            </a:ext>
          </a:extLst>
        </xdr:cNvPr>
        <xdr:cNvSpPr>
          <a:spLocks noChangeArrowheads="1"/>
        </xdr:cNvSpPr>
      </xdr:nvSpPr>
      <xdr:spPr bwMode="auto">
        <a:xfrm>
          <a:off x="543983" y="503767"/>
          <a:ext cx="570443" cy="309033"/>
        </a:xfrm>
        <a:prstGeom prst="roundRect">
          <a:avLst>
            <a:gd name="adj" fmla="val 16667"/>
          </a:avLst>
        </a:prstGeom>
        <a:solidFill>
          <a:srgbClr val="99CCFF"/>
        </a:solidFill>
        <a:ln w="9360">
          <a:solidFill>
            <a:srgbClr val="808080"/>
          </a:solidFill>
          <a:miter lim="800000"/>
          <a:headEnd/>
          <a:tailEnd/>
        </a:ln>
        <a:effectLst/>
      </xdr:spPr>
      <xdr:txBody>
        <a:bodyPr vertOverflow="clip" wrap="square" lIns="27360" tIns="27360" rIns="27360" bIns="27360" anchor="ctr"/>
        <a:lstStyle/>
        <a:p>
          <a:pPr algn="ctr" rtl="0">
            <a:defRPr sz="1000"/>
          </a:pPr>
          <a:r>
            <a:rPr lang="pt-BR" sz="1100" b="1" i="0" u="none" strike="noStrike" baseline="0">
              <a:solidFill>
                <a:srgbClr val="000000"/>
              </a:solidFill>
              <a:latin typeface="Calibri"/>
            </a:rPr>
            <a:t>←</a:t>
          </a:r>
        </a:p>
      </xdr:txBody>
    </xdr:sp>
    <xdr:clientData/>
  </xdr:twoCellAnchor>
  <xdr:twoCellAnchor>
    <xdr:from>
      <xdr:col>12</xdr:col>
      <xdr:colOff>300566</xdr:colOff>
      <xdr:row>4</xdr:row>
      <xdr:rowOff>120650</xdr:rowOff>
    </xdr:from>
    <xdr:to>
      <xdr:col>13</xdr:col>
      <xdr:colOff>289984</xdr:colOff>
      <xdr:row>7</xdr:row>
      <xdr:rowOff>52916</xdr:rowOff>
    </xdr:to>
    <xdr:sp macro="" textlink="" fLocksText="0">
      <xdr:nvSpPr>
        <xdr:cNvPr id="16" name="AutoShape 67">
          <a:hlinkClick xmlns:r="http://schemas.openxmlformats.org/officeDocument/2006/relationships" r:id="rId3"/>
          <a:extLst>
            <a:ext uri="{FF2B5EF4-FFF2-40B4-BE49-F238E27FC236}">
              <a16:creationId xmlns:a16="http://schemas.microsoft.com/office/drawing/2014/main" xmlns="" id="{00000000-0008-0000-0000-000010000000}"/>
            </a:ext>
          </a:extLst>
        </xdr:cNvPr>
        <xdr:cNvSpPr>
          <a:spLocks noChangeArrowheads="1"/>
        </xdr:cNvSpPr>
      </xdr:nvSpPr>
      <xdr:spPr bwMode="auto">
        <a:xfrm>
          <a:off x="548216" y="863600"/>
          <a:ext cx="570443" cy="313266"/>
        </a:xfrm>
        <a:prstGeom prst="roundRect">
          <a:avLst>
            <a:gd name="adj" fmla="val 16667"/>
          </a:avLst>
        </a:prstGeom>
        <a:solidFill>
          <a:srgbClr val="99CCFF"/>
        </a:solidFill>
        <a:ln w="9360">
          <a:solidFill>
            <a:srgbClr val="808080"/>
          </a:solidFill>
          <a:miter lim="800000"/>
          <a:headEnd/>
          <a:tailEnd/>
        </a:ln>
        <a:effectLst/>
      </xdr:spPr>
      <xdr:txBody>
        <a:bodyPr vertOverflow="clip" wrap="square" lIns="27360" tIns="27360" rIns="27360" bIns="27360" anchor="ctr"/>
        <a:lstStyle/>
        <a:p>
          <a:pPr algn="ctr" rtl="0">
            <a:defRPr sz="1000"/>
          </a:pPr>
          <a:r>
            <a:rPr lang="pt-BR" sz="1100" b="1" i="0" u="none" strike="noStrike" baseline="0">
              <a:solidFill>
                <a:srgbClr val="000000"/>
              </a:solidFill>
              <a:latin typeface="Calibri" panose="020F0502020204030204" pitchFamily="34" charset="0"/>
            </a:rPr>
            <a:t>→</a:t>
          </a:r>
          <a:endParaRPr lang="pt-BR" sz="1100" b="1" i="0" u="none" strike="noStrike" baseline="0">
            <a:solidFill>
              <a:srgbClr val="000000"/>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server\DADOS\OBRAS%20E%20SERVI&#199;OS\PM%20NAVIRA&#205;%20-%20REFORMA%20PARQUE%20EXPOI&#199;&#195;O\OR&#199;AMENTO\MO27476007%20P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DOS"/>
      <sheetName val="NOVO"/>
      <sheetName val="BDI"/>
      <sheetName val="ORÇAMENTO"/>
      <sheetName val="CÁLCULO"/>
      <sheetName val="CRONO"/>
      <sheetName val="EVENTOS"/>
      <sheetName val="CRONOPLE"/>
      <sheetName val="PLE"/>
      <sheetName val="QCI"/>
      <sheetName val="BM"/>
      <sheetName val="RRE"/>
      <sheetName val="OFÍCIO"/>
      <sheetName val="MO27476007 PO  "/>
    </sheetNames>
    <definedNames>
      <definedName name="buscarcodigo"/>
      <definedName name="Descrição.fixar"/>
      <definedName name="Descrição.recuperar"/>
      <definedName name="Linhas.AddLinha"/>
      <definedName name="Linhas.ExcLinhas"/>
    </definedNames>
    <sheetDataSet>
      <sheetData sheetId="0" refreshError="1">
        <row r="3">
          <cell r="O3">
            <v>1</v>
          </cell>
        </row>
        <row r="4">
          <cell r="O4">
            <v>2</v>
          </cell>
        </row>
      </sheetData>
      <sheetData sheetId="1" refreshError="1">
        <row r="4">
          <cell r="F4" t="str">
            <v>OGU</v>
          </cell>
        </row>
        <row r="5">
          <cell r="F5" t="str">
            <v>PREFEITURA MUNICIPAL DE NAVIRAI</v>
          </cell>
        </row>
        <row r="6">
          <cell r="F6" t="str">
            <v>NAVIRAÍ/MS</v>
          </cell>
        </row>
        <row r="16">
          <cell r="F16" t="str">
            <v>REFORMA PARQUE DE EXPOSIÇÕES</v>
          </cell>
        </row>
        <row r="18">
          <cell r="F18" t="str">
            <v>NÃO DESONERADO</v>
          </cell>
        </row>
        <row r="22">
          <cell r="F22" t="str">
            <v>QUEM FOR ASSINAR</v>
          </cell>
        </row>
        <row r="23">
          <cell r="F23" t="str">
            <v>CREA DE QUEM FOR ASSINAR</v>
          </cell>
        </row>
      </sheetData>
      <sheetData sheetId="2" refreshError="1"/>
      <sheetData sheetId="3" refreshError="1">
        <row r="29">
          <cell r="S29">
            <v>0.22819999999999999</v>
          </cell>
        </row>
        <row r="30">
          <cell r="S30">
            <v>0.22819999999999999</v>
          </cell>
        </row>
        <row r="69">
          <cell r="S69">
            <v>0</v>
          </cell>
        </row>
        <row r="70">
          <cell r="S70">
            <v>0</v>
          </cell>
        </row>
        <row r="109">
          <cell r="S109">
            <v>0</v>
          </cell>
        </row>
        <row r="110">
          <cell r="S110">
            <v>0</v>
          </cell>
        </row>
      </sheetData>
      <sheetData sheetId="4" refreshError="1">
        <row r="14">
          <cell r="E14" t="str">
            <v>n1</v>
          </cell>
        </row>
        <row r="16">
          <cell r="E16">
            <v>1</v>
          </cell>
        </row>
        <row r="17">
          <cell r="E17">
            <v>1</v>
          </cell>
        </row>
        <row r="18">
          <cell r="E18">
            <v>1</v>
          </cell>
        </row>
        <row r="19">
          <cell r="E19">
            <v>1</v>
          </cell>
        </row>
        <row r="20">
          <cell r="E20">
            <v>1</v>
          </cell>
        </row>
        <row r="21">
          <cell r="E21">
            <v>1</v>
          </cell>
        </row>
        <row r="22">
          <cell r="E22">
            <v>1</v>
          </cell>
        </row>
        <row r="23">
          <cell r="E23">
            <v>1</v>
          </cell>
        </row>
        <row r="24">
          <cell r="E24">
            <v>1</v>
          </cell>
        </row>
        <row r="25">
          <cell r="E25">
            <v>2</v>
          </cell>
        </row>
        <row r="26">
          <cell r="E26">
            <v>2</v>
          </cell>
        </row>
        <row r="27">
          <cell r="E27">
            <v>2</v>
          </cell>
        </row>
        <row r="28">
          <cell r="E28">
            <v>2</v>
          </cell>
        </row>
        <row r="29">
          <cell r="E29">
            <v>2</v>
          </cell>
        </row>
        <row r="30">
          <cell r="E30">
            <v>3</v>
          </cell>
        </row>
        <row r="31">
          <cell r="E31">
            <v>3</v>
          </cell>
        </row>
        <row r="32">
          <cell r="E32">
            <v>3</v>
          </cell>
        </row>
        <row r="33">
          <cell r="E33">
            <v>3</v>
          </cell>
        </row>
        <row r="34">
          <cell r="E34">
            <v>4</v>
          </cell>
        </row>
        <row r="35">
          <cell r="E35">
            <v>4</v>
          </cell>
        </row>
        <row r="36">
          <cell r="E36">
            <v>4</v>
          </cell>
        </row>
        <row r="37">
          <cell r="E37">
            <v>4</v>
          </cell>
        </row>
        <row r="38">
          <cell r="E38">
            <v>4</v>
          </cell>
        </row>
        <row r="39">
          <cell r="E39">
            <v>4</v>
          </cell>
        </row>
        <row r="43">
          <cell r="E43">
            <v>5</v>
          </cell>
        </row>
        <row r="44">
          <cell r="E44">
            <v>5</v>
          </cell>
        </row>
        <row r="45">
          <cell r="E45">
            <v>5</v>
          </cell>
        </row>
        <row r="46">
          <cell r="E46">
            <v>5</v>
          </cell>
        </row>
        <row r="47">
          <cell r="E47">
            <v>5</v>
          </cell>
        </row>
        <row r="48">
          <cell r="E48">
            <v>6</v>
          </cell>
        </row>
        <row r="49">
          <cell r="E49">
            <v>6</v>
          </cell>
        </row>
        <row r="50">
          <cell r="E50">
            <v>6</v>
          </cell>
        </row>
        <row r="51">
          <cell r="E51">
            <v>6</v>
          </cell>
        </row>
        <row r="52">
          <cell r="E52">
            <v>7</v>
          </cell>
        </row>
        <row r="53">
          <cell r="E53">
            <v>7</v>
          </cell>
        </row>
        <row r="54">
          <cell r="E54">
            <v>7</v>
          </cell>
        </row>
        <row r="55">
          <cell r="E55">
            <v>7</v>
          </cell>
        </row>
        <row r="56">
          <cell r="E56">
            <v>7</v>
          </cell>
        </row>
        <row r="57">
          <cell r="E57">
            <v>7</v>
          </cell>
        </row>
        <row r="58">
          <cell r="E58">
            <v>7</v>
          </cell>
        </row>
        <row r="59">
          <cell r="E59">
            <v>7</v>
          </cell>
        </row>
        <row r="60">
          <cell r="E60">
            <v>8</v>
          </cell>
        </row>
        <row r="61">
          <cell r="E61">
            <v>8</v>
          </cell>
        </row>
        <row r="62">
          <cell r="E62">
            <v>8</v>
          </cell>
        </row>
        <row r="63">
          <cell r="E63">
            <v>8</v>
          </cell>
        </row>
        <row r="64">
          <cell r="E64">
            <v>9</v>
          </cell>
        </row>
        <row r="65">
          <cell r="E65">
            <v>9</v>
          </cell>
        </row>
        <row r="66">
          <cell r="E66">
            <v>9</v>
          </cell>
        </row>
        <row r="67">
          <cell r="E67">
            <v>10</v>
          </cell>
        </row>
        <row r="68">
          <cell r="E68">
            <v>10</v>
          </cell>
        </row>
        <row r="69">
          <cell r="E69">
            <v>10</v>
          </cell>
        </row>
        <row r="70">
          <cell r="E70">
            <v>10</v>
          </cell>
        </row>
        <row r="71">
          <cell r="E71">
            <v>11</v>
          </cell>
        </row>
        <row r="72">
          <cell r="E72">
            <v>11</v>
          </cell>
        </row>
        <row r="74">
          <cell r="E74">
            <v>11</v>
          </cell>
        </row>
        <row r="75">
          <cell r="E75">
            <v>11</v>
          </cell>
        </row>
        <row r="76">
          <cell r="E76">
            <v>11</v>
          </cell>
        </row>
        <row r="77">
          <cell r="E77">
            <v>11</v>
          </cell>
        </row>
        <row r="78">
          <cell r="E78">
            <v>11</v>
          </cell>
        </row>
        <row r="79">
          <cell r="E79">
            <v>11</v>
          </cell>
        </row>
        <row r="80">
          <cell r="E80">
            <v>11</v>
          </cell>
        </row>
        <row r="81">
          <cell r="E81">
            <v>11</v>
          </cell>
        </row>
        <row r="82">
          <cell r="E82">
            <v>11</v>
          </cell>
        </row>
        <row r="83">
          <cell r="E83">
            <v>11</v>
          </cell>
        </row>
        <row r="84">
          <cell r="E84">
            <v>11</v>
          </cell>
        </row>
        <row r="85">
          <cell r="E85">
            <v>11</v>
          </cell>
        </row>
        <row r="86">
          <cell r="E86">
            <v>11</v>
          </cell>
        </row>
        <row r="87">
          <cell r="E87">
            <v>11</v>
          </cell>
        </row>
        <row r="88">
          <cell r="E88">
            <v>11</v>
          </cell>
        </row>
        <row r="89">
          <cell r="E89">
            <v>11</v>
          </cell>
        </row>
        <row r="90">
          <cell r="E90">
            <v>11</v>
          </cell>
        </row>
        <row r="91">
          <cell r="E91">
            <v>12</v>
          </cell>
        </row>
        <row r="92">
          <cell r="E92">
            <v>12</v>
          </cell>
        </row>
        <row r="93">
          <cell r="E93">
            <v>12</v>
          </cell>
        </row>
        <row r="94">
          <cell r="E94">
            <v>12</v>
          </cell>
        </row>
        <row r="95">
          <cell r="E95">
            <v>12</v>
          </cell>
        </row>
        <row r="96">
          <cell r="E96">
            <v>12</v>
          </cell>
        </row>
        <row r="97">
          <cell r="E97">
            <v>12</v>
          </cell>
        </row>
        <row r="98">
          <cell r="E98">
            <v>12</v>
          </cell>
        </row>
        <row r="99">
          <cell r="E99">
            <v>12</v>
          </cell>
        </row>
        <row r="100">
          <cell r="E100">
            <v>12</v>
          </cell>
        </row>
        <row r="101">
          <cell r="E101">
            <v>12</v>
          </cell>
        </row>
        <row r="102">
          <cell r="E102">
            <v>12</v>
          </cell>
        </row>
        <row r="103">
          <cell r="E103">
            <v>12</v>
          </cell>
        </row>
        <row r="104">
          <cell r="E104">
            <v>12</v>
          </cell>
        </row>
        <row r="105">
          <cell r="E105">
            <v>12</v>
          </cell>
        </row>
        <row r="106">
          <cell r="E106">
            <v>12</v>
          </cell>
        </row>
        <row r="107">
          <cell r="E107">
            <v>12</v>
          </cell>
        </row>
        <row r="108">
          <cell r="E108">
            <v>12</v>
          </cell>
        </row>
        <row r="109">
          <cell r="E109">
            <v>12</v>
          </cell>
        </row>
        <row r="110">
          <cell r="E110">
            <v>13</v>
          </cell>
        </row>
        <row r="111">
          <cell r="E111">
            <v>13</v>
          </cell>
        </row>
        <row r="112">
          <cell r="E112">
            <v>13</v>
          </cell>
        </row>
        <row r="113">
          <cell r="E113">
            <v>13</v>
          </cell>
        </row>
        <row r="114">
          <cell r="E114">
            <v>13</v>
          </cell>
        </row>
        <row r="115">
          <cell r="E115">
            <v>14</v>
          </cell>
        </row>
        <row r="116">
          <cell r="E116">
            <v>14</v>
          </cell>
        </row>
        <row r="117">
          <cell r="E117">
            <v>14</v>
          </cell>
        </row>
        <row r="118">
          <cell r="E118">
            <v>14</v>
          </cell>
        </row>
        <row r="119">
          <cell r="E119">
            <v>14</v>
          </cell>
        </row>
        <row r="120">
          <cell r="E120">
            <v>14</v>
          </cell>
        </row>
        <row r="121">
          <cell r="E121">
            <v>14</v>
          </cell>
        </row>
        <row r="122">
          <cell r="E122">
            <v>14</v>
          </cell>
        </row>
        <row r="123">
          <cell r="E123">
            <v>14</v>
          </cell>
        </row>
        <row r="124">
          <cell r="E124">
            <v>14</v>
          </cell>
        </row>
        <row r="125">
          <cell r="E125">
            <v>14</v>
          </cell>
        </row>
        <row r="126">
          <cell r="E126">
            <v>14</v>
          </cell>
        </row>
        <row r="127">
          <cell r="E127">
            <v>14</v>
          </cell>
        </row>
        <row r="128">
          <cell r="E128">
            <v>14</v>
          </cell>
        </row>
        <row r="129">
          <cell r="E129">
            <v>14</v>
          </cell>
        </row>
        <row r="130">
          <cell r="E130">
            <v>14</v>
          </cell>
        </row>
        <row r="131">
          <cell r="E131">
            <v>14</v>
          </cell>
        </row>
        <row r="132">
          <cell r="E132">
            <v>14</v>
          </cell>
        </row>
        <row r="133">
          <cell r="E133">
            <v>15</v>
          </cell>
        </row>
        <row r="134">
          <cell r="E134">
            <v>15</v>
          </cell>
        </row>
        <row r="135">
          <cell r="E135">
            <v>15</v>
          </cell>
        </row>
        <row r="136">
          <cell r="E136">
            <v>15</v>
          </cell>
        </row>
        <row r="137">
          <cell r="E137">
            <v>15</v>
          </cell>
        </row>
        <row r="138">
          <cell r="E138">
            <v>15</v>
          </cell>
        </row>
        <row r="140">
          <cell r="E140">
            <v>15</v>
          </cell>
        </row>
        <row r="142">
          <cell r="E142">
            <v>15</v>
          </cell>
        </row>
        <row r="143">
          <cell r="E143">
            <v>15</v>
          </cell>
        </row>
        <row r="144">
          <cell r="E144">
            <v>15</v>
          </cell>
        </row>
        <row r="145">
          <cell r="E145">
            <v>15</v>
          </cell>
        </row>
        <row r="146">
          <cell r="E146">
            <v>15</v>
          </cell>
        </row>
        <row r="147">
          <cell r="E147">
            <v>15</v>
          </cell>
        </row>
        <row r="148">
          <cell r="E148">
            <v>16</v>
          </cell>
        </row>
        <row r="149">
          <cell r="E149">
            <v>16</v>
          </cell>
        </row>
        <row r="150">
          <cell r="E150">
            <v>16</v>
          </cell>
        </row>
        <row r="151">
          <cell r="E151">
            <v>16</v>
          </cell>
        </row>
        <row r="152">
          <cell r="E152">
            <v>16</v>
          </cell>
        </row>
        <row r="153">
          <cell r="E153">
            <v>16</v>
          </cell>
        </row>
        <row r="155">
          <cell r="E155">
            <v>16</v>
          </cell>
        </row>
        <row r="156">
          <cell r="E156">
            <v>16</v>
          </cell>
        </row>
        <row r="157">
          <cell r="E157">
            <v>17</v>
          </cell>
        </row>
        <row r="158">
          <cell r="E158">
            <v>17</v>
          </cell>
        </row>
        <row r="159">
          <cell r="E159">
            <v>17</v>
          </cell>
        </row>
        <row r="160">
          <cell r="E160">
            <v>17</v>
          </cell>
        </row>
        <row r="161">
          <cell r="E161">
            <v>17</v>
          </cell>
        </row>
        <row r="162">
          <cell r="E162">
            <v>17</v>
          </cell>
        </row>
        <row r="164">
          <cell r="E164">
            <v>17</v>
          </cell>
        </row>
        <row r="165">
          <cell r="E165">
            <v>17</v>
          </cell>
        </row>
        <row r="166">
          <cell r="E166">
            <v>18</v>
          </cell>
        </row>
        <row r="167">
          <cell r="E167">
            <v>18</v>
          </cell>
        </row>
        <row r="168">
          <cell r="E168">
            <v>18</v>
          </cell>
        </row>
        <row r="169">
          <cell r="E169">
            <v>18</v>
          </cell>
        </row>
        <row r="170">
          <cell r="E170">
            <v>18</v>
          </cell>
        </row>
        <row r="171">
          <cell r="E171">
            <v>18</v>
          </cell>
        </row>
        <row r="172">
          <cell r="E172">
            <v>18</v>
          </cell>
        </row>
        <row r="173">
          <cell r="E173">
            <v>19</v>
          </cell>
        </row>
        <row r="174">
          <cell r="E174">
            <v>19</v>
          </cell>
        </row>
        <row r="175">
          <cell r="E175">
            <v>19</v>
          </cell>
        </row>
        <row r="176">
          <cell r="E176">
            <v>19</v>
          </cell>
        </row>
        <row r="177">
          <cell r="E177">
            <v>19</v>
          </cell>
        </row>
        <row r="178">
          <cell r="E178">
            <v>20</v>
          </cell>
        </row>
        <row r="179">
          <cell r="E179">
            <v>20</v>
          </cell>
        </row>
        <row r="180">
          <cell r="E180">
            <v>20</v>
          </cell>
        </row>
        <row r="181">
          <cell r="E181">
            <v>20</v>
          </cell>
        </row>
        <row r="182">
          <cell r="E182">
            <v>20</v>
          </cell>
        </row>
        <row r="183">
          <cell r="E183">
            <v>21</v>
          </cell>
        </row>
        <row r="184">
          <cell r="E184">
            <v>21</v>
          </cell>
        </row>
        <row r="185">
          <cell r="E185">
            <v>21</v>
          </cell>
        </row>
        <row r="186">
          <cell r="E186">
            <v>21</v>
          </cell>
        </row>
        <row r="187">
          <cell r="E187">
            <v>21</v>
          </cell>
        </row>
        <row r="188">
          <cell r="E188">
            <v>22</v>
          </cell>
        </row>
        <row r="189">
          <cell r="E189">
            <v>22</v>
          </cell>
        </row>
        <row r="190">
          <cell r="E190">
            <v>22</v>
          </cell>
        </row>
        <row r="191">
          <cell r="E191">
            <v>22</v>
          </cell>
        </row>
        <row r="192">
          <cell r="E192">
            <v>22</v>
          </cell>
        </row>
        <row r="193">
          <cell r="E193">
            <v>23</v>
          </cell>
        </row>
        <row r="194">
          <cell r="E194">
            <v>23</v>
          </cell>
        </row>
        <row r="195">
          <cell r="E195">
            <v>23</v>
          </cell>
        </row>
        <row r="196">
          <cell r="E196">
            <v>23</v>
          </cell>
        </row>
        <row r="197">
          <cell r="E197">
            <v>24</v>
          </cell>
        </row>
        <row r="198">
          <cell r="E198">
            <v>24</v>
          </cell>
        </row>
        <row r="199">
          <cell r="E199">
            <v>24</v>
          </cell>
        </row>
        <row r="200">
          <cell r="E200">
            <v>24</v>
          </cell>
        </row>
        <row r="201">
          <cell r="E201">
            <v>24</v>
          </cell>
        </row>
        <row r="202">
          <cell r="E202">
            <v>24</v>
          </cell>
        </row>
        <row r="203">
          <cell r="E203">
            <v>24</v>
          </cell>
        </row>
        <row r="204">
          <cell r="E204">
            <v>24</v>
          </cell>
        </row>
        <row r="205">
          <cell r="E205">
            <v>24</v>
          </cell>
        </row>
        <row r="206">
          <cell r="E206">
            <v>24</v>
          </cell>
        </row>
        <row r="207">
          <cell r="E207">
            <v>24</v>
          </cell>
        </row>
        <row r="208">
          <cell r="E208">
            <v>24</v>
          </cell>
        </row>
        <row r="209">
          <cell r="E209">
            <v>24</v>
          </cell>
        </row>
        <row r="210">
          <cell r="E210">
            <v>25</v>
          </cell>
        </row>
        <row r="211">
          <cell r="E211">
            <v>25</v>
          </cell>
        </row>
        <row r="212">
          <cell r="E212">
            <v>25</v>
          </cell>
        </row>
        <row r="213">
          <cell r="E213">
            <v>25</v>
          </cell>
        </row>
        <row r="214">
          <cell r="E214">
            <v>26</v>
          </cell>
        </row>
        <row r="215">
          <cell r="E215">
            <v>26</v>
          </cell>
        </row>
        <row r="216">
          <cell r="E216">
            <v>26</v>
          </cell>
        </row>
        <row r="217">
          <cell r="E217">
            <v>26</v>
          </cell>
        </row>
      </sheetData>
      <sheetData sheetId="5" refreshError="1"/>
      <sheetData sheetId="6" refreshError="1">
        <row r="10">
          <cell r="G10">
            <v>3</v>
          </cell>
        </row>
      </sheetData>
      <sheetData sheetId="7" refreshError="1"/>
      <sheetData sheetId="8" refreshError="1"/>
      <sheetData sheetId="9" refreshError="1"/>
      <sheetData sheetId="10" refreshError="1">
        <row r="3">
          <cell r="AA3">
            <v>0</v>
          </cell>
        </row>
        <row r="13">
          <cell r="A13">
            <v>0</v>
          </cell>
        </row>
        <row r="14">
          <cell r="A14">
            <v>1</v>
          </cell>
        </row>
        <row r="15">
          <cell r="A15">
            <v>2</v>
          </cell>
        </row>
        <row r="16">
          <cell r="A16">
            <v>3</v>
          </cell>
        </row>
        <row r="17">
          <cell r="A17">
            <v>4</v>
          </cell>
        </row>
        <row r="18">
          <cell r="A18">
            <v>5</v>
          </cell>
        </row>
        <row r="19">
          <cell r="A19">
            <v>6</v>
          </cell>
        </row>
        <row r="20">
          <cell r="A20">
            <v>7</v>
          </cell>
        </row>
        <row r="21">
          <cell r="A21">
            <v>8</v>
          </cell>
        </row>
        <row r="22">
          <cell r="A22">
            <v>9</v>
          </cell>
        </row>
        <row r="23">
          <cell r="A23">
            <v>10</v>
          </cell>
        </row>
      </sheetData>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40"/>
  <sheetViews>
    <sheetView tabSelected="1" view="pageBreakPreview" topLeftCell="L1" zoomScale="70" zoomScaleNormal="100" zoomScaleSheetLayoutView="70" workbookViewId="0">
      <selection activeCell="X242" sqref="X242"/>
    </sheetView>
  </sheetViews>
  <sheetFormatPr defaultRowHeight="15" x14ac:dyDescent="0.25"/>
  <cols>
    <col min="1" max="1" width="5.5703125" hidden="1" customWidth="1"/>
    <col min="2" max="2" width="10.42578125" hidden="1" customWidth="1"/>
    <col min="3" max="3" width="5.5703125" hidden="1" customWidth="1"/>
    <col min="4" max="4" width="12.85546875" hidden="1" customWidth="1"/>
    <col min="5" max="5" width="8.7109375" hidden="1" customWidth="1"/>
    <col min="6" max="6" width="12.42578125" hidden="1" customWidth="1"/>
    <col min="7" max="7" width="14.5703125" hidden="1" customWidth="1"/>
    <col min="8" max="8" width="11.28515625" hidden="1" customWidth="1"/>
    <col min="9" max="9" width="13.42578125" hidden="1" customWidth="1"/>
    <col min="10" max="10" width="7.28515625" hidden="1" customWidth="1"/>
    <col min="11" max="11" width="7.5703125" hidden="1" customWidth="1"/>
    <col min="12" max="12" width="3.7109375" customWidth="1"/>
    <col min="13" max="14" width="8.7109375" customWidth="1"/>
    <col min="15" max="15" width="12.7109375" customWidth="1"/>
    <col min="16" max="17" width="15.7109375" customWidth="1"/>
    <col min="18" max="18" width="65.7109375" customWidth="1"/>
    <col min="19" max="19" width="10.7109375" customWidth="1"/>
    <col min="20" max="21" width="14.7109375" customWidth="1"/>
    <col min="22" max="22" width="10.7109375" customWidth="1"/>
    <col min="23" max="23" width="14.7109375" customWidth="1"/>
    <col min="24" max="24" width="15.7109375" customWidth="1"/>
    <col min="25" max="25" width="3.7109375" customWidth="1"/>
    <col min="26" max="26" width="3.7109375" hidden="1" customWidth="1"/>
    <col min="27" max="28" width="14.7109375" hidden="1" customWidth="1"/>
    <col min="29" max="29" width="15.7109375" customWidth="1"/>
    <col min="30" max="31" width="9.140625" hidden="1" customWidth="1"/>
    <col min="32" max="32" width="15.5703125" hidden="1" customWidth="1"/>
    <col min="33" max="33" width="15.7109375" customWidth="1"/>
    <col min="35" max="35" width="1.7109375" customWidth="1"/>
    <col min="36" max="36" width="14.7109375" customWidth="1"/>
    <col min="37" max="37" width="1.7109375" customWidth="1"/>
    <col min="38" max="38" width="14.7109375" customWidth="1"/>
    <col min="39" max="40" width="15.7109375" customWidth="1"/>
    <col min="257" max="267" width="0" hidden="1" customWidth="1"/>
    <col min="268" max="268" width="3.7109375" customWidth="1"/>
    <col min="269" max="270" width="8.7109375" customWidth="1"/>
    <col min="271" max="271" width="12.7109375" customWidth="1"/>
    <col min="272" max="273" width="15.7109375" customWidth="1"/>
    <col min="274" max="274" width="65.7109375" customWidth="1"/>
    <col min="275" max="275" width="10.7109375" customWidth="1"/>
    <col min="276" max="277" width="14.7109375" customWidth="1"/>
    <col min="278" max="278" width="10.7109375" customWidth="1"/>
    <col min="279" max="279" width="14.7109375" customWidth="1"/>
    <col min="280" max="280" width="15.7109375" customWidth="1"/>
    <col min="281" max="281" width="3.7109375" customWidth="1"/>
    <col min="282" max="284" width="0" hidden="1" customWidth="1"/>
    <col min="285" max="285" width="15.7109375" customWidth="1"/>
    <col min="286" max="288" width="0" hidden="1" customWidth="1"/>
    <col min="289" max="289" width="15.7109375" customWidth="1"/>
    <col min="291" max="291" width="1.7109375" customWidth="1"/>
    <col min="292" max="292" width="14.7109375" customWidth="1"/>
    <col min="293" max="293" width="1.7109375" customWidth="1"/>
    <col min="294" max="294" width="14.7109375" customWidth="1"/>
    <col min="295" max="296" width="15.7109375" customWidth="1"/>
    <col min="513" max="523" width="0" hidden="1" customWidth="1"/>
    <col min="524" max="524" width="3.7109375" customWidth="1"/>
    <col min="525" max="526" width="8.7109375" customWidth="1"/>
    <col min="527" max="527" width="12.7109375" customWidth="1"/>
    <col min="528" max="529" width="15.7109375" customWidth="1"/>
    <col min="530" max="530" width="65.7109375" customWidth="1"/>
    <col min="531" max="531" width="10.7109375" customWidth="1"/>
    <col min="532" max="533" width="14.7109375" customWidth="1"/>
    <col min="534" max="534" width="10.7109375" customWidth="1"/>
    <col min="535" max="535" width="14.7109375" customWidth="1"/>
    <col min="536" max="536" width="15.7109375" customWidth="1"/>
    <col min="537" max="537" width="3.7109375" customWidth="1"/>
    <col min="538" max="540" width="0" hidden="1" customWidth="1"/>
    <col min="541" max="541" width="15.7109375" customWidth="1"/>
    <col min="542" max="544" width="0" hidden="1" customWidth="1"/>
    <col min="545" max="545" width="15.7109375" customWidth="1"/>
    <col min="547" max="547" width="1.7109375" customWidth="1"/>
    <col min="548" max="548" width="14.7109375" customWidth="1"/>
    <col min="549" max="549" width="1.7109375" customWidth="1"/>
    <col min="550" max="550" width="14.7109375" customWidth="1"/>
    <col min="551" max="552" width="15.7109375" customWidth="1"/>
    <col min="769" max="779" width="0" hidden="1" customWidth="1"/>
    <col min="780" max="780" width="3.7109375" customWidth="1"/>
    <col min="781" max="782" width="8.7109375" customWidth="1"/>
    <col min="783" max="783" width="12.7109375" customWidth="1"/>
    <col min="784" max="785" width="15.7109375" customWidth="1"/>
    <col min="786" max="786" width="65.7109375" customWidth="1"/>
    <col min="787" max="787" width="10.7109375" customWidth="1"/>
    <col min="788" max="789" width="14.7109375" customWidth="1"/>
    <col min="790" max="790" width="10.7109375" customWidth="1"/>
    <col min="791" max="791" width="14.7109375" customWidth="1"/>
    <col min="792" max="792" width="15.7109375" customWidth="1"/>
    <col min="793" max="793" width="3.7109375" customWidth="1"/>
    <col min="794" max="796" width="0" hidden="1" customWidth="1"/>
    <col min="797" max="797" width="15.7109375" customWidth="1"/>
    <col min="798" max="800" width="0" hidden="1" customWidth="1"/>
    <col min="801" max="801" width="15.7109375" customWidth="1"/>
    <col min="803" max="803" width="1.7109375" customWidth="1"/>
    <col min="804" max="804" width="14.7109375" customWidth="1"/>
    <col min="805" max="805" width="1.7109375" customWidth="1"/>
    <col min="806" max="806" width="14.7109375" customWidth="1"/>
    <col min="807" max="808" width="15.7109375" customWidth="1"/>
    <col min="1025" max="1035" width="0" hidden="1" customWidth="1"/>
    <col min="1036" max="1036" width="3.7109375" customWidth="1"/>
    <col min="1037" max="1038" width="8.7109375" customWidth="1"/>
    <col min="1039" max="1039" width="12.7109375" customWidth="1"/>
    <col min="1040" max="1041" width="15.7109375" customWidth="1"/>
    <col min="1042" max="1042" width="65.7109375" customWidth="1"/>
    <col min="1043" max="1043" width="10.7109375" customWidth="1"/>
    <col min="1044" max="1045" width="14.7109375" customWidth="1"/>
    <col min="1046" max="1046" width="10.7109375" customWidth="1"/>
    <col min="1047" max="1047" width="14.7109375" customWidth="1"/>
    <col min="1048" max="1048" width="15.7109375" customWidth="1"/>
    <col min="1049" max="1049" width="3.7109375" customWidth="1"/>
    <col min="1050" max="1052" width="0" hidden="1" customWidth="1"/>
    <col min="1053" max="1053" width="15.7109375" customWidth="1"/>
    <col min="1054" max="1056" width="0" hidden="1" customWidth="1"/>
    <col min="1057" max="1057" width="15.7109375" customWidth="1"/>
    <col min="1059" max="1059" width="1.7109375" customWidth="1"/>
    <col min="1060" max="1060" width="14.7109375" customWidth="1"/>
    <col min="1061" max="1061" width="1.7109375" customWidth="1"/>
    <col min="1062" max="1062" width="14.7109375" customWidth="1"/>
    <col min="1063" max="1064" width="15.7109375" customWidth="1"/>
    <col min="1281" max="1291" width="0" hidden="1" customWidth="1"/>
    <col min="1292" max="1292" width="3.7109375" customWidth="1"/>
    <col min="1293" max="1294" width="8.7109375" customWidth="1"/>
    <col min="1295" max="1295" width="12.7109375" customWidth="1"/>
    <col min="1296" max="1297" width="15.7109375" customWidth="1"/>
    <col min="1298" max="1298" width="65.7109375" customWidth="1"/>
    <col min="1299" max="1299" width="10.7109375" customWidth="1"/>
    <col min="1300" max="1301" width="14.7109375" customWidth="1"/>
    <col min="1302" max="1302" width="10.7109375" customWidth="1"/>
    <col min="1303" max="1303" width="14.7109375" customWidth="1"/>
    <col min="1304" max="1304" width="15.7109375" customWidth="1"/>
    <col min="1305" max="1305" width="3.7109375" customWidth="1"/>
    <col min="1306" max="1308" width="0" hidden="1" customWidth="1"/>
    <col min="1309" max="1309" width="15.7109375" customWidth="1"/>
    <col min="1310" max="1312" width="0" hidden="1" customWidth="1"/>
    <col min="1313" max="1313" width="15.7109375" customWidth="1"/>
    <col min="1315" max="1315" width="1.7109375" customWidth="1"/>
    <col min="1316" max="1316" width="14.7109375" customWidth="1"/>
    <col min="1317" max="1317" width="1.7109375" customWidth="1"/>
    <col min="1318" max="1318" width="14.7109375" customWidth="1"/>
    <col min="1319" max="1320" width="15.7109375" customWidth="1"/>
    <col min="1537" max="1547" width="0" hidden="1" customWidth="1"/>
    <col min="1548" max="1548" width="3.7109375" customWidth="1"/>
    <col min="1549" max="1550" width="8.7109375" customWidth="1"/>
    <col min="1551" max="1551" width="12.7109375" customWidth="1"/>
    <col min="1552" max="1553" width="15.7109375" customWidth="1"/>
    <col min="1554" max="1554" width="65.7109375" customWidth="1"/>
    <col min="1555" max="1555" width="10.7109375" customWidth="1"/>
    <col min="1556" max="1557" width="14.7109375" customWidth="1"/>
    <col min="1558" max="1558" width="10.7109375" customWidth="1"/>
    <col min="1559" max="1559" width="14.7109375" customWidth="1"/>
    <col min="1560" max="1560" width="15.7109375" customWidth="1"/>
    <col min="1561" max="1561" width="3.7109375" customWidth="1"/>
    <col min="1562" max="1564" width="0" hidden="1" customWidth="1"/>
    <col min="1565" max="1565" width="15.7109375" customWidth="1"/>
    <col min="1566" max="1568" width="0" hidden="1" customWidth="1"/>
    <col min="1569" max="1569" width="15.7109375" customWidth="1"/>
    <col min="1571" max="1571" width="1.7109375" customWidth="1"/>
    <col min="1572" max="1572" width="14.7109375" customWidth="1"/>
    <col min="1573" max="1573" width="1.7109375" customWidth="1"/>
    <col min="1574" max="1574" width="14.7109375" customWidth="1"/>
    <col min="1575" max="1576" width="15.7109375" customWidth="1"/>
    <col min="1793" max="1803" width="0" hidden="1" customWidth="1"/>
    <col min="1804" max="1804" width="3.7109375" customWidth="1"/>
    <col min="1805" max="1806" width="8.7109375" customWidth="1"/>
    <col min="1807" max="1807" width="12.7109375" customWidth="1"/>
    <col min="1808" max="1809" width="15.7109375" customWidth="1"/>
    <col min="1810" max="1810" width="65.7109375" customWidth="1"/>
    <col min="1811" max="1811" width="10.7109375" customWidth="1"/>
    <col min="1812" max="1813" width="14.7109375" customWidth="1"/>
    <col min="1814" max="1814" width="10.7109375" customWidth="1"/>
    <col min="1815" max="1815" width="14.7109375" customWidth="1"/>
    <col min="1816" max="1816" width="15.7109375" customWidth="1"/>
    <col min="1817" max="1817" width="3.7109375" customWidth="1"/>
    <col min="1818" max="1820" width="0" hidden="1" customWidth="1"/>
    <col min="1821" max="1821" width="15.7109375" customWidth="1"/>
    <col min="1822" max="1824" width="0" hidden="1" customWidth="1"/>
    <col min="1825" max="1825" width="15.7109375" customWidth="1"/>
    <col min="1827" max="1827" width="1.7109375" customWidth="1"/>
    <col min="1828" max="1828" width="14.7109375" customWidth="1"/>
    <col min="1829" max="1829" width="1.7109375" customWidth="1"/>
    <col min="1830" max="1830" width="14.7109375" customWidth="1"/>
    <col min="1831" max="1832" width="15.7109375" customWidth="1"/>
    <col min="2049" max="2059" width="0" hidden="1" customWidth="1"/>
    <col min="2060" max="2060" width="3.7109375" customWidth="1"/>
    <col min="2061" max="2062" width="8.7109375" customWidth="1"/>
    <col min="2063" max="2063" width="12.7109375" customWidth="1"/>
    <col min="2064" max="2065" width="15.7109375" customWidth="1"/>
    <col min="2066" max="2066" width="65.7109375" customWidth="1"/>
    <col min="2067" max="2067" width="10.7109375" customWidth="1"/>
    <col min="2068" max="2069" width="14.7109375" customWidth="1"/>
    <col min="2070" max="2070" width="10.7109375" customWidth="1"/>
    <col min="2071" max="2071" width="14.7109375" customWidth="1"/>
    <col min="2072" max="2072" width="15.7109375" customWidth="1"/>
    <col min="2073" max="2073" width="3.7109375" customWidth="1"/>
    <col min="2074" max="2076" width="0" hidden="1" customWidth="1"/>
    <col min="2077" max="2077" width="15.7109375" customWidth="1"/>
    <col min="2078" max="2080" width="0" hidden="1" customWidth="1"/>
    <col min="2081" max="2081" width="15.7109375" customWidth="1"/>
    <col min="2083" max="2083" width="1.7109375" customWidth="1"/>
    <col min="2084" max="2084" width="14.7109375" customWidth="1"/>
    <col min="2085" max="2085" width="1.7109375" customWidth="1"/>
    <col min="2086" max="2086" width="14.7109375" customWidth="1"/>
    <col min="2087" max="2088" width="15.7109375" customWidth="1"/>
    <col min="2305" max="2315" width="0" hidden="1" customWidth="1"/>
    <col min="2316" max="2316" width="3.7109375" customWidth="1"/>
    <col min="2317" max="2318" width="8.7109375" customWidth="1"/>
    <col min="2319" max="2319" width="12.7109375" customWidth="1"/>
    <col min="2320" max="2321" width="15.7109375" customWidth="1"/>
    <col min="2322" max="2322" width="65.7109375" customWidth="1"/>
    <col min="2323" max="2323" width="10.7109375" customWidth="1"/>
    <col min="2324" max="2325" width="14.7109375" customWidth="1"/>
    <col min="2326" max="2326" width="10.7109375" customWidth="1"/>
    <col min="2327" max="2327" width="14.7109375" customWidth="1"/>
    <col min="2328" max="2328" width="15.7109375" customWidth="1"/>
    <col min="2329" max="2329" width="3.7109375" customWidth="1"/>
    <col min="2330" max="2332" width="0" hidden="1" customWidth="1"/>
    <col min="2333" max="2333" width="15.7109375" customWidth="1"/>
    <col min="2334" max="2336" width="0" hidden="1" customWidth="1"/>
    <col min="2337" max="2337" width="15.7109375" customWidth="1"/>
    <col min="2339" max="2339" width="1.7109375" customWidth="1"/>
    <col min="2340" max="2340" width="14.7109375" customWidth="1"/>
    <col min="2341" max="2341" width="1.7109375" customWidth="1"/>
    <col min="2342" max="2342" width="14.7109375" customWidth="1"/>
    <col min="2343" max="2344" width="15.7109375" customWidth="1"/>
    <col min="2561" max="2571" width="0" hidden="1" customWidth="1"/>
    <col min="2572" max="2572" width="3.7109375" customWidth="1"/>
    <col min="2573" max="2574" width="8.7109375" customWidth="1"/>
    <col min="2575" max="2575" width="12.7109375" customWidth="1"/>
    <col min="2576" max="2577" width="15.7109375" customWidth="1"/>
    <col min="2578" max="2578" width="65.7109375" customWidth="1"/>
    <col min="2579" max="2579" width="10.7109375" customWidth="1"/>
    <col min="2580" max="2581" width="14.7109375" customWidth="1"/>
    <col min="2582" max="2582" width="10.7109375" customWidth="1"/>
    <col min="2583" max="2583" width="14.7109375" customWidth="1"/>
    <col min="2584" max="2584" width="15.7109375" customWidth="1"/>
    <col min="2585" max="2585" width="3.7109375" customWidth="1"/>
    <col min="2586" max="2588" width="0" hidden="1" customWidth="1"/>
    <col min="2589" max="2589" width="15.7109375" customWidth="1"/>
    <col min="2590" max="2592" width="0" hidden="1" customWidth="1"/>
    <col min="2593" max="2593" width="15.7109375" customWidth="1"/>
    <col min="2595" max="2595" width="1.7109375" customWidth="1"/>
    <col min="2596" max="2596" width="14.7109375" customWidth="1"/>
    <col min="2597" max="2597" width="1.7109375" customWidth="1"/>
    <col min="2598" max="2598" width="14.7109375" customWidth="1"/>
    <col min="2599" max="2600" width="15.7109375" customWidth="1"/>
    <col min="2817" max="2827" width="0" hidden="1" customWidth="1"/>
    <col min="2828" max="2828" width="3.7109375" customWidth="1"/>
    <col min="2829" max="2830" width="8.7109375" customWidth="1"/>
    <col min="2831" max="2831" width="12.7109375" customWidth="1"/>
    <col min="2832" max="2833" width="15.7109375" customWidth="1"/>
    <col min="2834" max="2834" width="65.7109375" customWidth="1"/>
    <col min="2835" max="2835" width="10.7109375" customWidth="1"/>
    <col min="2836" max="2837" width="14.7109375" customWidth="1"/>
    <col min="2838" max="2838" width="10.7109375" customWidth="1"/>
    <col min="2839" max="2839" width="14.7109375" customWidth="1"/>
    <col min="2840" max="2840" width="15.7109375" customWidth="1"/>
    <col min="2841" max="2841" width="3.7109375" customWidth="1"/>
    <col min="2842" max="2844" width="0" hidden="1" customWidth="1"/>
    <col min="2845" max="2845" width="15.7109375" customWidth="1"/>
    <col min="2846" max="2848" width="0" hidden="1" customWidth="1"/>
    <col min="2849" max="2849" width="15.7109375" customWidth="1"/>
    <col min="2851" max="2851" width="1.7109375" customWidth="1"/>
    <col min="2852" max="2852" width="14.7109375" customWidth="1"/>
    <col min="2853" max="2853" width="1.7109375" customWidth="1"/>
    <col min="2854" max="2854" width="14.7109375" customWidth="1"/>
    <col min="2855" max="2856" width="15.7109375" customWidth="1"/>
    <col min="3073" max="3083" width="0" hidden="1" customWidth="1"/>
    <col min="3084" max="3084" width="3.7109375" customWidth="1"/>
    <col min="3085" max="3086" width="8.7109375" customWidth="1"/>
    <col min="3087" max="3087" width="12.7109375" customWidth="1"/>
    <col min="3088" max="3089" width="15.7109375" customWidth="1"/>
    <col min="3090" max="3090" width="65.7109375" customWidth="1"/>
    <col min="3091" max="3091" width="10.7109375" customWidth="1"/>
    <col min="3092" max="3093" width="14.7109375" customWidth="1"/>
    <col min="3094" max="3094" width="10.7109375" customWidth="1"/>
    <col min="3095" max="3095" width="14.7109375" customWidth="1"/>
    <col min="3096" max="3096" width="15.7109375" customWidth="1"/>
    <col min="3097" max="3097" width="3.7109375" customWidth="1"/>
    <col min="3098" max="3100" width="0" hidden="1" customWidth="1"/>
    <col min="3101" max="3101" width="15.7109375" customWidth="1"/>
    <col min="3102" max="3104" width="0" hidden="1" customWidth="1"/>
    <col min="3105" max="3105" width="15.7109375" customWidth="1"/>
    <col min="3107" max="3107" width="1.7109375" customWidth="1"/>
    <col min="3108" max="3108" width="14.7109375" customWidth="1"/>
    <col min="3109" max="3109" width="1.7109375" customWidth="1"/>
    <col min="3110" max="3110" width="14.7109375" customWidth="1"/>
    <col min="3111" max="3112" width="15.7109375" customWidth="1"/>
    <col min="3329" max="3339" width="0" hidden="1" customWidth="1"/>
    <col min="3340" max="3340" width="3.7109375" customWidth="1"/>
    <col min="3341" max="3342" width="8.7109375" customWidth="1"/>
    <col min="3343" max="3343" width="12.7109375" customWidth="1"/>
    <col min="3344" max="3345" width="15.7109375" customWidth="1"/>
    <col min="3346" max="3346" width="65.7109375" customWidth="1"/>
    <col min="3347" max="3347" width="10.7109375" customWidth="1"/>
    <col min="3348" max="3349" width="14.7109375" customWidth="1"/>
    <col min="3350" max="3350" width="10.7109375" customWidth="1"/>
    <col min="3351" max="3351" width="14.7109375" customWidth="1"/>
    <col min="3352" max="3352" width="15.7109375" customWidth="1"/>
    <col min="3353" max="3353" width="3.7109375" customWidth="1"/>
    <col min="3354" max="3356" width="0" hidden="1" customWidth="1"/>
    <col min="3357" max="3357" width="15.7109375" customWidth="1"/>
    <col min="3358" max="3360" width="0" hidden="1" customWidth="1"/>
    <col min="3361" max="3361" width="15.7109375" customWidth="1"/>
    <col min="3363" max="3363" width="1.7109375" customWidth="1"/>
    <col min="3364" max="3364" width="14.7109375" customWidth="1"/>
    <col min="3365" max="3365" width="1.7109375" customWidth="1"/>
    <col min="3366" max="3366" width="14.7109375" customWidth="1"/>
    <col min="3367" max="3368" width="15.7109375" customWidth="1"/>
    <col min="3585" max="3595" width="0" hidden="1" customWidth="1"/>
    <col min="3596" max="3596" width="3.7109375" customWidth="1"/>
    <col min="3597" max="3598" width="8.7109375" customWidth="1"/>
    <col min="3599" max="3599" width="12.7109375" customWidth="1"/>
    <col min="3600" max="3601" width="15.7109375" customWidth="1"/>
    <col min="3602" max="3602" width="65.7109375" customWidth="1"/>
    <col min="3603" max="3603" width="10.7109375" customWidth="1"/>
    <col min="3604" max="3605" width="14.7109375" customWidth="1"/>
    <col min="3606" max="3606" width="10.7109375" customWidth="1"/>
    <col min="3607" max="3607" width="14.7109375" customWidth="1"/>
    <col min="3608" max="3608" width="15.7109375" customWidth="1"/>
    <col min="3609" max="3609" width="3.7109375" customWidth="1"/>
    <col min="3610" max="3612" width="0" hidden="1" customWidth="1"/>
    <col min="3613" max="3613" width="15.7109375" customWidth="1"/>
    <col min="3614" max="3616" width="0" hidden="1" customWidth="1"/>
    <col min="3617" max="3617" width="15.7109375" customWidth="1"/>
    <col min="3619" max="3619" width="1.7109375" customWidth="1"/>
    <col min="3620" max="3620" width="14.7109375" customWidth="1"/>
    <col min="3621" max="3621" width="1.7109375" customWidth="1"/>
    <col min="3622" max="3622" width="14.7109375" customWidth="1"/>
    <col min="3623" max="3624" width="15.7109375" customWidth="1"/>
    <col min="3841" max="3851" width="0" hidden="1" customWidth="1"/>
    <col min="3852" max="3852" width="3.7109375" customWidth="1"/>
    <col min="3853" max="3854" width="8.7109375" customWidth="1"/>
    <col min="3855" max="3855" width="12.7109375" customWidth="1"/>
    <col min="3856" max="3857" width="15.7109375" customWidth="1"/>
    <col min="3858" max="3858" width="65.7109375" customWidth="1"/>
    <col min="3859" max="3859" width="10.7109375" customWidth="1"/>
    <col min="3860" max="3861" width="14.7109375" customWidth="1"/>
    <col min="3862" max="3862" width="10.7109375" customWidth="1"/>
    <col min="3863" max="3863" width="14.7109375" customWidth="1"/>
    <col min="3864" max="3864" width="15.7109375" customWidth="1"/>
    <col min="3865" max="3865" width="3.7109375" customWidth="1"/>
    <col min="3866" max="3868" width="0" hidden="1" customWidth="1"/>
    <col min="3869" max="3869" width="15.7109375" customWidth="1"/>
    <col min="3870" max="3872" width="0" hidden="1" customWidth="1"/>
    <col min="3873" max="3873" width="15.7109375" customWidth="1"/>
    <col min="3875" max="3875" width="1.7109375" customWidth="1"/>
    <col min="3876" max="3876" width="14.7109375" customWidth="1"/>
    <col min="3877" max="3877" width="1.7109375" customWidth="1"/>
    <col min="3878" max="3878" width="14.7109375" customWidth="1"/>
    <col min="3879" max="3880" width="15.7109375" customWidth="1"/>
    <col min="4097" max="4107" width="0" hidden="1" customWidth="1"/>
    <col min="4108" max="4108" width="3.7109375" customWidth="1"/>
    <col min="4109" max="4110" width="8.7109375" customWidth="1"/>
    <col min="4111" max="4111" width="12.7109375" customWidth="1"/>
    <col min="4112" max="4113" width="15.7109375" customWidth="1"/>
    <col min="4114" max="4114" width="65.7109375" customWidth="1"/>
    <col min="4115" max="4115" width="10.7109375" customWidth="1"/>
    <col min="4116" max="4117" width="14.7109375" customWidth="1"/>
    <col min="4118" max="4118" width="10.7109375" customWidth="1"/>
    <col min="4119" max="4119" width="14.7109375" customWidth="1"/>
    <col min="4120" max="4120" width="15.7109375" customWidth="1"/>
    <col min="4121" max="4121" width="3.7109375" customWidth="1"/>
    <col min="4122" max="4124" width="0" hidden="1" customWidth="1"/>
    <col min="4125" max="4125" width="15.7109375" customWidth="1"/>
    <col min="4126" max="4128" width="0" hidden="1" customWidth="1"/>
    <col min="4129" max="4129" width="15.7109375" customWidth="1"/>
    <col min="4131" max="4131" width="1.7109375" customWidth="1"/>
    <col min="4132" max="4132" width="14.7109375" customWidth="1"/>
    <col min="4133" max="4133" width="1.7109375" customWidth="1"/>
    <col min="4134" max="4134" width="14.7109375" customWidth="1"/>
    <col min="4135" max="4136" width="15.7109375" customWidth="1"/>
    <col min="4353" max="4363" width="0" hidden="1" customWidth="1"/>
    <col min="4364" max="4364" width="3.7109375" customWidth="1"/>
    <col min="4365" max="4366" width="8.7109375" customWidth="1"/>
    <col min="4367" max="4367" width="12.7109375" customWidth="1"/>
    <col min="4368" max="4369" width="15.7109375" customWidth="1"/>
    <col min="4370" max="4370" width="65.7109375" customWidth="1"/>
    <col min="4371" max="4371" width="10.7109375" customWidth="1"/>
    <col min="4372" max="4373" width="14.7109375" customWidth="1"/>
    <col min="4374" max="4374" width="10.7109375" customWidth="1"/>
    <col min="4375" max="4375" width="14.7109375" customWidth="1"/>
    <col min="4376" max="4376" width="15.7109375" customWidth="1"/>
    <col min="4377" max="4377" width="3.7109375" customWidth="1"/>
    <col min="4378" max="4380" width="0" hidden="1" customWidth="1"/>
    <col min="4381" max="4381" width="15.7109375" customWidth="1"/>
    <col min="4382" max="4384" width="0" hidden="1" customWidth="1"/>
    <col min="4385" max="4385" width="15.7109375" customWidth="1"/>
    <col min="4387" max="4387" width="1.7109375" customWidth="1"/>
    <col min="4388" max="4388" width="14.7109375" customWidth="1"/>
    <col min="4389" max="4389" width="1.7109375" customWidth="1"/>
    <col min="4390" max="4390" width="14.7109375" customWidth="1"/>
    <col min="4391" max="4392" width="15.7109375" customWidth="1"/>
    <col min="4609" max="4619" width="0" hidden="1" customWidth="1"/>
    <col min="4620" max="4620" width="3.7109375" customWidth="1"/>
    <col min="4621" max="4622" width="8.7109375" customWidth="1"/>
    <col min="4623" max="4623" width="12.7109375" customWidth="1"/>
    <col min="4624" max="4625" width="15.7109375" customWidth="1"/>
    <col min="4626" max="4626" width="65.7109375" customWidth="1"/>
    <col min="4627" max="4627" width="10.7109375" customWidth="1"/>
    <col min="4628" max="4629" width="14.7109375" customWidth="1"/>
    <col min="4630" max="4630" width="10.7109375" customWidth="1"/>
    <col min="4631" max="4631" width="14.7109375" customWidth="1"/>
    <col min="4632" max="4632" width="15.7109375" customWidth="1"/>
    <col min="4633" max="4633" width="3.7109375" customWidth="1"/>
    <col min="4634" max="4636" width="0" hidden="1" customWidth="1"/>
    <col min="4637" max="4637" width="15.7109375" customWidth="1"/>
    <col min="4638" max="4640" width="0" hidden="1" customWidth="1"/>
    <col min="4641" max="4641" width="15.7109375" customWidth="1"/>
    <col min="4643" max="4643" width="1.7109375" customWidth="1"/>
    <col min="4644" max="4644" width="14.7109375" customWidth="1"/>
    <col min="4645" max="4645" width="1.7109375" customWidth="1"/>
    <col min="4646" max="4646" width="14.7109375" customWidth="1"/>
    <col min="4647" max="4648" width="15.7109375" customWidth="1"/>
    <col min="4865" max="4875" width="0" hidden="1" customWidth="1"/>
    <col min="4876" max="4876" width="3.7109375" customWidth="1"/>
    <col min="4877" max="4878" width="8.7109375" customWidth="1"/>
    <col min="4879" max="4879" width="12.7109375" customWidth="1"/>
    <col min="4880" max="4881" width="15.7109375" customWidth="1"/>
    <col min="4882" max="4882" width="65.7109375" customWidth="1"/>
    <col min="4883" max="4883" width="10.7109375" customWidth="1"/>
    <col min="4884" max="4885" width="14.7109375" customWidth="1"/>
    <col min="4886" max="4886" width="10.7109375" customWidth="1"/>
    <col min="4887" max="4887" width="14.7109375" customWidth="1"/>
    <col min="4888" max="4888" width="15.7109375" customWidth="1"/>
    <col min="4889" max="4889" width="3.7109375" customWidth="1"/>
    <col min="4890" max="4892" width="0" hidden="1" customWidth="1"/>
    <col min="4893" max="4893" width="15.7109375" customWidth="1"/>
    <col min="4894" max="4896" width="0" hidden="1" customWidth="1"/>
    <col min="4897" max="4897" width="15.7109375" customWidth="1"/>
    <col min="4899" max="4899" width="1.7109375" customWidth="1"/>
    <col min="4900" max="4900" width="14.7109375" customWidth="1"/>
    <col min="4901" max="4901" width="1.7109375" customWidth="1"/>
    <col min="4902" max="4902" width="14.7109375" customWidth="1"/>
    <col min="4903" max="4904" width="15.7109375" customWidth="1"/>
    <col min="5121" max="5131" width="0" hidden="1" customWidth="1"/>
    <col min="5132" max="5132" width="3.7109375" customWidth="1"/>
    <col min="5133" max="5134" width="8.7109375" customWidth="1"/>
    <col min="5135" max="5135" width="12.7109375" customWidth="1"/>
    <col min="5136" max="5137" width="15.7109375" customWidth="1"/>
    <col min="5138" max="5138" width="65.7109375" customWidth="1"/>
    <col min="5139" max="5139" width="10.7109375" customWidth="1"/>
    <col min="5140" max="5141" width="14.7109375" customWidth="1"/>
    <col min="5142" max="5142" width="10.7109375" customWidth="1"/>
    <col min="5143" max="5143" width="14.7109375" customWidth="1"/>
    <col min="5144" max="5144" width="15.7109375" customWidth="1"/>
    <col min="5145" max="5145" width="3.7109375" customWidth="1"/>
    <col min="5146" max="5148" width="0" hidden="1" customWidth="1"/>
    <col min="5149" max="5149" width="15.7109375" customWidth="1"/>
    <col min="5150" max="5152" width="0" hidden="1" customWidth="1"/>
    <col min="5153" max="5153" width="15.7109375" customWidth="1"/>
    <col min="5155" max="5155" width="1.7109375" customWidth="1"/>
    <col min="5156" max="5156" width="14.7109375" customWidth="1"/>
    <col min="5157" max="5157" width="1.7109375" customWidth="1"/>
    <col min="5158" max="5158" width="14.7109375" customWidth="1"/>
    <col min="5159" max="5160" width="15.7109375" customWidth="1"/>
    <col min="5377" max="5387" width="0" hidden="1" customWidth="1"/>
    <col min="5388" max="5388" width="3.7109375" customWidth="1"/>
    <col min="5389" max="5390" width="8.7109375" customWidth="1"/>
    <col min="5391" max="5391" width="12.7109375" customWidth="1"/>
    <col min="5392" max="5393" width="15.7109375" customWidth="1"/>
    <col min="5394" max="5394" width="65.7109375" customWidth="1"/>
    <col min="5395" max="5395" width="10.7109375" customWidth="1"/>
    <col min="5396" max="5397" width="14.7109375" customWidth="1"/>
    <col min="5398" max="5398" width="10.7109375" customWidth="1"/>
    <col min="5399" max="5399" width="14.7109375" customWidth="1"/>
    <col min="5400" max="5400" width="15.7109375" customWidth="1"/>
    <col min="5401" max="5401" width="3.7109375" customWidth="1"/>
    <col min="5402" max="5404" width="0" hidden="1" customWidth="1"/>
    <col min="5405" max="5405" width="15.7109375" customWidth="1"/>
    <col min="5406" max="5408" width="0" hidden="1" customWidth="1"/>
    <col min="5409" max="5409" width="15.7109375" customWidth="1"/>
    <col min="5411" max="5411" width="1.7109375" customWidth="1"/>
    <col min="5412" max="5412" width="14.7109375" customWidth="1"/>
    <col min="5413" max="5413" width="1.7109375" customWidth="1"/>
    <col min="5414" max="5414" width="14.7109375" customWidth="1"/>
    <col min="5415" max="5416" width="15.7109375" customWidth="1"/>
    <col min="5633" max="5643" width="0" hidden="1" customWidth="1"/>
    <col min="5644" max="5644" width="3.7109375" customWidth="1"/>
    <col min="5645" max="5646" width="8.7109375" customWidth="1"/>
    <col min="5647" max="5647" width="12.7109375" customWidth="1"/>
    <col min="5648" max="5649" width="15.7109375" customWidth="1"/>
    <col min="5650" max="5650" width="65.7109375" customWidth="1"/>
    <col min="5651" max="5651" width="10.7109375" customWidth="1"/>
    <col min="5652" max="5653" width="14.7109375" customWidth="1"/>
    <col min="5654" max="5654" width="10.7109375" customWidth="1"/>
    <col min="5655" max="5655" width="14.7109375" customWidth="1"/>
    <col min="5656" max="5656" width="15.7109375" customWidth="1"/>
    <col min="5657" max="5657" width="3.7109375" customWidth="1"/>
    <col min="5658" max="5660" width="0" hidden="1" customWidth="1"/>
    <col min="5661" max="5661" width="15.7109375" customWidth="1"/>
    <col min="5662" max="5664" width="0" hidden="1" customWidth="1"/>
    <col min="5665" max="5665" width="15.7109375" customWidth="1"/>
    <col min="5667" max="5667" width="1.7109375" customWidth="1"/>
    <col min="5668" max="5668" width="14.7109375" customWidth="1"/>
    <col min="5669" max="5669" width="1.7109375" customWidth="1"/>
    <col min="5670" max="5670" width="14.7109375" customWidth="1"/>
    <col min="5671" max="5672" width="15.7109375" customWidth="1"/>
    <col min="5889" max="5899" width="0" hidden="1" customWidth="1"/>
    <col min="5900" max="5900" width="3.7109375" customWidth="1"/>
    <col min="5901" max="5902" width="8.7109375" customWidth="1"/>
    <col min="5903" max="5903" width="12.7109375" customWidth="1"/>
    <col min="5904" max="5905" width="15.7109375" customWidth="1"/>
    <col min="5906" max="5906" width="65.7109375" customWidth="1"/>
    <col min="5907" max="5907" width="10.7109375" customWidth="1"/>
    <col min="5908" max="5909" width="14.7109375" customWidth="1"/>
    <col min="5910" max="5910" width="10.7109375" customWidth="1"/>
    <col min="5911" max="5911" width="14.7109375" customWidth="1"/>
    <col min="5912" max="5912" width="15.7109375" customWidth="1"/>
    <col min="5913" max="5913" width="3.7109375" customWidth="1"/>
    <col min="5914" max="5916" width="0" hidden="1" customWidth="1"/>
    <col min="5917" max="5917" width="15.7109375" customWidth="1"/>
    <col min="5918" max="5920" width="0" hidden="1" customWidth="1"/>
    <col min="5921" max="5921" width="15.7109375" customWidth="1"/>
    <col min="5923" max="5923" width="1.7109375" customWidth="1"/>
    <col min="5924" max="5924" width="14.7109375" customWidth="1"/>
    <col min="5925" max="5925" width="1.7109375" customWidth="1"/>
    <col min="5926" max="5926" width="14.7109375" customWidth="1"/>
    <col min="5927" max="5928" width="15.7109375" customWidth="1"/>
    <col min="6145" max="6155" width="0" hidden="1" customWidth="1"/>
    <col min="6156" max="6156" width="3.7109375" customWidth="1"/>
    <col min="6157" max="6158" width="8.7109375" customWidth="1"/>
    <col min="6159" max="6159" width="12.7109375" customWidth="1"/>
    <col min="6160" max="6161" width="15.7109375" customWidth="1"/>
    <col min="6162" max="6162" width="65.7109375" customWidth="1"/>
    <col min="6163" max="6163" width="10.7109375" customWidth="1"/>
    <col min="6164" max="6165" width="14.7109375" customWidth="1"/>
    <col min="6166" max="6166" width="10.7109375" customWidth="1"/>
    <col min="6167" max="6167" width="14.7109375" customWidth="1"/>
    <col min="6168" max="6168" width="15.7109375" customWidth="1"/>
    <col min="6169" max="6169" width="3.7109375" customWidth="1"/>
    <col min="6170" max="6172" width="0" hidden="1" customWidth="1"/>
    <col min="6173" max="6173" width="15.7109375" customWidth="1"/>
    <col min="6174" max="6176" width="0" hidden="1" customWidth="1"/>
    <col min="6177" max="6177" width="15.7109375" customWidth="1"/>
    <col min="6179" max="6179" width="1.7109375" customWidth="1"/>
    <col min="6180" max="6180" width="14.7109375" customWidth="1"/>
    <col min="6181" max="6181" width="1.7109375" customWidth="1"/>
    <col min="6182" max="6182" width="14.7109375" customWidth="1"/>
    <col min="6183" max="6184" width="15.7109375" customWidth="1"/>
    <col min="6401" max="6411" width="0" hidden="1" customWidth="1"/>
    <col min="6412" max="6412" width="3.7109375" customWidth="1"/>
    <col min="6413" max="6414" width="8.7109375" customWidth="1"/>
    <col min="6415" max="6415" width="12.7109375" customWidth="1"/>
    <col min="6416" max="6417" width="15.7109375" customWidth="1"/>
    <col min="6418" max="6418" width="65.7109375" customWidth="1"/>
    <col min="6419" max="6419" width="10.7109375" customWidth="1"/>
    <col min="6420" max="6421" width="14.7109375" customWidth="1"/>
    <col min="6422" max="6422" width="10.7109375" customWidth="1"/>
    <col min="6423" max="6423" width="14.7109375" customWidth="1"/>
    <col min="6424" max="6424" width="15.7109375" customWidth="1"/>
    <col min="6425" max="6425" width="3.7109375" customWidth="1"/>
    <col min="6426" max="6428" width="0" hidden="1" customWidth="1"/>
    <col min="6429" max="6429" width="15.7109375" customWidth="1"/>
    <col min="6430" max="6432" width="0" hidden="1" customWidth="1"/>
    <col min="6433" max="6433" width="15.7109375" customWidth="1"/>
    <col min="6435" max="6435" width="1.7109375" customWidth="1"/>
    <col min="6436" max="6436" width="14.7109375" customWidth="1"/>
    <col min="6437" max="6437" width="1.7109375" customWidth="1"/>
    <col min="6438" max="6438" width="14.7109375" customWidth="1"/>
    <col min="6439" max="6440" width="15.7109375" customWidth="1"/>
    <col min="6657" max="6667" width="0" hidden="1" customWidth="1"/>
    <col min="6668" max="6668" width="3.7109375" customWidth="1"/>
    <col min="6669" max="6670" width="8.7109375" customWidth="1"/>
    <col min="6671" max="6671" width="12.7109375" customWidth="1"/>
    <col min="6672" max="6673" width="15.7109375" customWidth="1"/>
    <col min="6674" max="6674" width="65.7109375" customWidth="1"/>
    <col min="6675" max="6675" width="10.7109375" customWidth="1"/>
    <col min="6676" max="6677" width="14.7109375" customWidth="1"/>
    <col min="6678" max="6678" width="10.7109375" customWidth="1"/>
    <col min="6679" max="6679" width="14.7109375" customWidth="1"/>
    <col min="6680" max="6680" width="15.7109375" customWidth="1"/>
    <col min="6681" max="6681" width="3.7109375" customWidth="1"/>
    <col min="6682" max="6684" width="0" hidden="1" customWidth="1"/>
    <col min="6685" max="6685" width="15.7109375" customWidth="1"/>
    <col min="6686" max="6688" width="0" hidden="1" customWidth="1"/>
    <col min="6689" max="6689" width="15.7109375" customWidth="1"/>
    <col min="6691" max="6691" width="1.7109375" customWidth="1"/>
    <col min="6692" max="6692" width="14.7109375" customWidth="1"/>
    <col min="6693" max="6693" width="1.7109375" customWidth="1"/>
    <col min="6694" max="6694" width="14.7109375" customWidth="1"/>
    <col min="6695" max="6696" width="15.7109375" customWidth="1"/>
    <col min="6913" max="6923" width="0" hidden="1" customWidth="1"/>
    <col min="6924" max="6924" width="3.7109375" customWidth="1"/>
    <col min="6925" max="6926" width="8.7109375" customWidth="1"/>
    <col min="6927" max="6927" width="12.7109375" customWidth="1"/>
    <col min="6928" max="6929" width="15.7109375" customWidth="1"/>
    <col min="6930" max="6930" width="65.7109375" customWidth="1"/>
    <col min="6931" max="6931" width="10.7109375" customWidth="1"/>
    <col min="6932" max="6933" width="14.7109375" customWidth="1"/>
    <col min="6934" max="6934" width="10.7109375" customWidth="1"/>
    <col min="6935" max="6935" width="14.7109375" customWidth="1"/>
    <col min="6936" max="6936" width="15.7109375" customWidth="1"/>
    <col min="6937" max="6937" width="3.7109375" customWidth="1"/>
    <col min="6938" max="6940" width="0" hidden="1" customWidth="1"/>
    <col min="6941" max="6941" width="15.7109375" customWidth="1"/>
    <col min="6942" max="6944" width="0" hidden="1" customWidth="1"/>
    <col min="6945" max="6945" width="15.7109375" customWidth="1"/>
    <col min="6947" max="6947" width="1.7109375" customWidth="1"/>
    <col min="6948" max="6948" width="14.7109375" customWidth="1"/>
    <col min="6949" max="6949" width="1.7109375" customWidth="1"/>
    <col min="6950" max="6950" width="14.7109375" customWidth="1"/>
    <col min="6951" max="6952" width="15.7109375" customWidth="1"/>
    <col min="7169" max="7179" width="0" hidden="1" customWidth="1"/>
    <col min="7180" max="7180" width="3.7109375" customWidth="1"/>
    <col min="7181" max="7182" width="8.7109375" customWidth="1"/>
    <col min="7183" max="7183" width="12.7109375" customWidth="1"/>
    <col min="7184" max="7185" width="15.7109375" customWidth="1"/>
    <col min="7186" max="7186" width="65.7109375" customWidth="1"/>
    <col min="7187" max="7187" width="10.7109375" customWidth="1"/>
    <col min="7188" max="7189" width="14.7109375" customWidth="1"/>
    <col min="7190" max="7190" width="10.7109375" customWidth="1"/>
    <col min="7191" max="7191" width="14.7109375" customWidth="1"/>
    <col min="7192" max="7192" width="15.7109375" customWidth="1"/>
    <col min="7193" max="7193" width="3.7109375" customWidth="1"/>
    <col min="7194" max="7196" width="0" hidden="1" customWidth="1"/>
    <col min="7197" max="7197" width="15.7109375" customWidth="1"/>
    <col min="7198" max="7200" width="0" hidden="1" customWidth="1"/>
    <col min="7201" max="7201" width="15.7109375" customWidth="1"/>
    <col min="7203" max="7203" width="1.7109375" customWidth="1"/>
    <col min="7204" max="7204" width="14.7109375" customWidth="1"/>
    <col min="7205" max="7205" width="1.7109375" customWidth="1"/>
    <col min="7206" max="7206" width="14.7109375" customWidth="1"/>
    <col min="7207" max="7208" width="15.7109375" customWidth="1"/>
    <col min="7425" max="7435" width="0" hidden="1" customWidth="1"/>
    <col min="7436" max="7436" width="3.7109375" customWidth="1"/>
    <col min="7437" max="7438" width="8.7109375" customWidth="1"/>
    <col min="7439" max="7439" width="12.7109375" customWidth="1"/>
    <col min="7440" max="7441" width="15.7109375" customWidth="1"/>
    <col min="7442" max="7442" width="65.7109375" customWidth="1"/>
    <col min="7443" max="7443" width="10.7109375" customWidth="1"/>
    <col min="7444" max="7445" width="14.7109375" customWidth="1"/>
    <col min="7446" max="7446" width="10.7109375" customWidth="1"/>
    <col min="7447" max="7447" width="14.7109375" customWidth="1"/>
    <col min="7448" max="7448" width="15.7109375" customWidth="1"/>
    <col min="7449" max="7449" width="3.7109375" customWidth="1"/>
    <col min="7450" max="7452" width="0" hidden="1" customWidth="1"/>
    <col min="7453" max="7453" width="15.7109375" customWidth="1"/>
    <col min="7454" max="7456" width="0" hidden="1" customWidth="1"/>
    <col min="7457" max="7457" width="15.7109375" customWidth="1"/>
    <col min="7459" max="7459" width="1.7109375" customWidth="1"/>
    <col min="7460" max="7460" width="14.7109375" customWidth="1"/>
    <col min="7461" max="7461" width="1.7109375" customWidth="1"/>
    <col min="7462" max="7462" width="14.7109375" customWidth="1"/>
    <col min="7463" max="7464" width="15.7109375" customWidth="1"/>
    <col min="7681" max="7691" width="0" hidden="1" customWidth="1"/>
    <col min="7692" max="7692" width="3.7109375" customWidth="1"/>
    <col min="7693" max="7694" width="8.7109375" customWidth="1"/>
    <col min="7695" max="7695" width="12.7109375" customWidth="1"/>
    <col min="7696" max="7697" width="15.7109375" customWidth="1"/>
    <col min="7698" max="7698" width="65.7109375" customWidth="1"/>
    <col min="7699" max="7699" width="10.7109375" customWidth="1"/>
    <col min="7700" max="7701" width="14.7109375" customWidth="1"/>
    <col min="7702" max="7702" width="10.7109375" customWidth="1"/>
    <col min="7703" max="7703" width="14.7109375" customWidth="1"/>
    <col min="7704" max="7704" width="15.7109375" customWidth="1"/>
    <col min="7705" max="7705" width="3.7109375" customWidth="1"/>
    <col min="7706" max="7708" width="0" hidden="1" customWidth="1"/>
    <col min="7709" max="7709" width="15.7109375" customWidth="1"/>
    <col min="7710" max="7712" width="0" hidden="1" customWidth="1"/>
    <col min="7713" max="7713" width="15.7109375" customWidth="1"/>
    <col min="7715" max="7715" width="1.7109375" customWidth="1"/>
    <col min="7716" max="7716" width="14.7109375" customWidth="1"/>
    <col min="7717" max="7717" width="1.7109375" customWidth="1"/>
    <col min="7718" max="7718" width="14.7109375" customWidth="1"/>
    <col min="7719" max="7720" width="15.7109375" customWidth="1"/>
    <col min="7937" max="7947" width="0" hidden="1" customWidth="1"/>
    <col min="7948" max="7948" width="3.7109375" customWidth="1"/>
    <col min="7949" max="7950" width="8.7109375" customWidth="1"/>
    <col min="7951" max="7951" width="12.7109375" customWidth="1"/>
    <col min="7952" max="7953" width="15.7109375" customWidth="1"/>
    <col min="7954" max="7954" width="65.7109375" customWidth="1"/>
    <col min="7955" max="7955" width="10.7109375" customWidth="1"/>
    <col min="7956" max="7957" width="14.7109375" customWidth="1"/>
    <col min="7958" max="7958" width="10.7109375" customWidth="1"/>
    <col min="7959" max="7959" width="14.7109375" customWidth="1"/>
    <col min="7960" max="7960" width="15.7109375" customWidth="1"/>
    <col min="7961" max="7961" width="3.7109375" customWidth="1"/>
    <col min="7962" max="7964" width="0" hidden="1" customWidth="1"/>
    <col min="7965" max="7965" width="15.7109375" customWidth="1"/>
    <col min="7966" max="7968" width="0" hidden="1" customWidth="1"/>
    <col min="7969" max="7969" width="15.7109375" customWidth="1"/>
    <col min="7971" max="7971" width="1.7109375" customWidth="1"/>
    <col min="7972" max="7972" width="14.7109375" customWidth="1"/>
    <col min="7973" max="7973" width="1.7109375" customWidth="1"/>
    <col min="7974" max="7974" width="14.7109375" customWidth="1"/>
    <col min="7975" max="7976" width="15.7109375" customWidth="1"/>
    <col min="8193" max="8203" width="0" hidden="1" customWidth="1"/>
    <col min="8204" max="8204" width="3.7109375" customWidth="1"/>
    <col min="8205" max="8206" width="8.7109375" customWidth="1"/>
    <col min="8207" max="8207" width="12.7109375" customWidth="1"/>
    <col min="8208" max="8209" width="15.7109375" customWidth="1"/>
    <col min="8210" max="8210" width="65.7109375" customWidth="1"/>
    <col min="8211" max="8211" width="10.7109375" customWidth="1"/>
    <col min="8212" max="8213" width="14.7109375" customWidth="1"/>
    <col min="8214" max="8214" width="10.7109375" customWidth="1"/>
    <col min="8215" max="8215" width="14.7109375" customWidth="1"/>
    <col min="8216" max="8216" width="15.7109375" customWidth="1"/>
    <col min="8217" max="8217" width="3.7109375" customWidth="1"/>
    <col min="8218" max="8220" width="0" hidden="1" customWidth="1"/>
    <col min="8221" max="8221" width="15.7109375" customWidth="1"/>
    <col min="8222" max="8224" width="0" hidden="1" customWidth="1"/>
    <col min="8225" max="8225" width="15.7109375" customWidth="1"/>
    <col min="8227" max="8227" width="1.7109375" customWidth="1"/>
    <col min="8228" max="8228" width="14.7109375" customWidth="1"/>
    <col min="8229" max="8229" width="1.7109375" customWidth="1"/>
    <col min="8230" max="8230" width="14.7109375" customWidth="1"/>
    <col min="8231" max="8232" width="15.7109375" customWidth="1"/>
    <col min="8449" max="8459" width="0" hidden="1" customWidth="1"/>
    <col min="8460" max="8460" width="3.7109375" customWidth="1"/>
    <col min="8461" max="8462" width="8.7109375" customWidth="1"/>
    <col min="8463" max="8463" width="12.7109375" customWidth="1"/>
    <col min="8464" max="8465" width="15.7109375" customWidth="1"/>
    <col min="8466" max="8466" width="65.7109375" customWidth="1"/>
    <col min="8467" max="8467" width="10.7109375" customWidth="1"/>
    <col min="8468" max="8469" width="14.7109375" customWidth="1"/>
    <col min="8470" max="8470" width="10.7109375" customWidth="1"/>
    <col min="8471" max="8471" width="14.7109375" customWidth="1"/>
    <col min="8472" max="8472" width="15.7109375" customWidth="1"/>
    <col min="8473" max="8473" width="3.7109375" customWidth="1"/>
    <col min="8474" max="8476" width="0" hidden="1" customWidth="1"/>
    <col min="8477" max="8477" width="15.7109375" customWidth="1"/>
    <col min="8478" max="8480" width="0" hidden="1" customWidth="1"/>
    <col min="8481" max="8481" width="15.7109375" customWidth="1"/>
    <col min="8483" max="8483" width="1.7109375" customWidth="1"/>
    <col min="8484" max="8484" width="14.7109375" customWidth="1"/>
    <col min="8485" max="8485" width="1.7109375" customWidth="1"/>
    <col min="8486" max="8486" width="14.7109375" customWidth="1"/>
    <col min="8487" max="8488" width="15.7109375" customWidth="1"/>
    <col min="8705" max="8715" width="0" hidden="1" customWidth="1"/>
    <col min="8716" max="8716" width="3.7109375" customWidth="1"/>
    <col min="8717" max="8718" width="8.7109375" customWidth="1"/>
    <col min="8719" max="8719" width="12.7109375" customWidth="1"/>
    <col min="8720" max="8721" width="15.7109375" customWidth="1"/>
    <col min="8722" max="8722" width="65.7109375" customWidth="1"/>
    <col min="8723" max="8723" width="10.7109375" customWidth="1"/>
    <col min="8724" max="8725" width="14.7109375" customWidth="1"/>
    <col min="8726" max="8726" width="10.7109375" customWidth="1"/>
    <col min="8727" max="8727" width="14.7109375" customWidth="1"/>
    <col min="8728" max="8728" width="15.7109375" customWidth="1"/>
    <col min="8729" max="8729" width="3.7109375" customWidth="1"/>
    <col min="8730" max="8732" width="0" hidden="1" customWidth="1"/>
    <col min="8733" max="8733" width="15.7109375" customWidth="1"/>
    <col min="8734" max="8736" width="0" hidden="1" customWidth="1"/>
    <col min="8737" max="8737" width="15.7109375" customWidth="1"/>
    <col min="8739" max="8739" width="1.7109375" customWidth="1"/>
    <col min="8740" max="8740" width="14.7109375" customWidth="1"/>
    <col min="8741" max="8741" width="1.7109375" customWidth="1"/>
    <col min="8742" max="8742" width="14.7109375" customWidth="1"/>
    <col min="8743" max="8744" width="15.7109375" customWidth="1"/>
    <col min="8961" max="8971" width="0" hidden="1" customWidth="1"/>
    <col min="8972" max="8972" width="3.7109375" customWidth="1"/>
    <col min="8973" max="8974" width="8.7109375" customWidth="1"/>
    <col min="8975" max="8975" width="12.7109375" customWidth="1"/>
    <col min="8976" max="8977" width="15.7109375" customWidth="1"/>
    <col min="8978" max="8978" width="65.7109375" customWidth="1"/>
    <col min="8979" max="8979" width="10.7109375" customWidth="1"/>
    <col min="8980" max="8981" width="14.7109375" customWidth="1"/>
    <col min="8982" max="8982" width="10.7109375" customWidth="1"/>
    <col min="8983" max="8983" width="14.7109375" customWidth="1"/>
    <col min="8984" max="8984" width="15.7109375" customWidth="1"/>
    <col min="8985" max="8985" width="3.7109375" customWidth="1"/>
    <col min="8986" max="8988" width="0" hidden="1" customWidth="1"/>
    <col min="8989" max="8989" width="15.7109375" customWidth="1"/>
    <col min="8990" max="8992" width="0" hidden="1" customWidth="1"/>
    <col min="8993" max="8993" width="15.7109375" customWidth="1"/>
    <col min="8995" max="8995" width="1.7109375" customWidth="1"/>
    <col min="8996" max="8996" width="14.7109375" customWidth="1"/>
    <col min="8997" max="8997" width="1.7109375" customWidth="1"/>
    <col min="8998" max="8998" width="14.7109375" customWidth="1"/>
    <col min="8999" max="9000" width="15.7109375" customWidth="1"/>
    <col min="9217" max="9227" width="0" hidden="1" customWidth="1"/>
    <col min="9228" max="9228" width="3.7109375" customWidth="1"/>
    <col min="9229" max="9230" width="8.7109375" customWidth="1"/>
    <col min="9231" max="9231" width="12.7109375" customWidth="1"/>
    <col min="9232" max="9233" width="15.7109375" customWidth="1"/>
    <col min="9234" max="9234" width="65.7109375" customWidth="1"/>
    <col min="9235" max="9235" width="10.7109375" customWidth="1"/>
    <col min="9236" max="9237" width="14.7109375" customWidth="1"/>
    <col min="9238" max="9238" width="10.7109375" customWidth="1"/>
    <col min="9239" max="9239" width="14.7109375" customWidth="1"/>
    <col min="9240" max="9240" width="15.7109375" customWidth="1"/>
    <col min="9241" max="9241" width="3.7109375" customWidth="1"/>
    <col min="9242" max="9244" width="0" hidden="1" customWidth="1"/>
    <col min="9245" max="9245" width="15.7109375" customWidth="1"/>
    <col min="9246" max="9248" width="0" hidden="1" customWidth="1"/>
    <col min="9249" max="9249" width="15.7109375" customWidth="1"/>
    <col min="9251" max="9251" width="1.7109375" customWidth="1"/>
    <col min="9252" max="9252" width="14.7109375" customWidth="1"/>
    <col min="9253" max="9253" width="1.7109375" customWidth="1"/>
    <col min="9254" max="9254" width="14.7109375" customWidth="1"/>
    <col min="9255" max="9256" width="15.7109375" customWidth="1"/>
    <col min="9473" max="9483" width="0" hidden="1" customWidth="1"/>
    <col min="9484" max="9484" width="3.7109375" customWidth="1"/>
    <col min="9485" max="9486" width="8.7109375" customWidth="1"/>
    <col min="9487" max="9487" width="12.7109375" customWidth="1"/>
    <col min="9488" max="9489" width="15.7109375" customWidth="1"/>
    <col min="9490" max="9490" width="65.7109375" customWidth="1"/>
    <col min="9491" max="9491" width="10.7109375" customWidth="1"/>
    <col min="9492" max="9493" width="14.7109375" customWidth="1"/>
    <col min="9494" max="9494" width="10.7109375" customWidth="1"/>
    <col min="9495" max="9495" width="14.7109375" customWidth="1"/>
    <col min="9496" max="9496" width="15.7109375" customWidth="1"/>
    <col min="9497" max="9497" width="3.7109375" customWidth="1"/>
    <col min="9498" max="9500" width="0" hidden="1" customWidth="1"/>
    <col min="9501" max="9501" width="15.7109375" customWidth="1"/>
    <col min="9502" max="9504" width="0" hidden="1" customWidth="1"/>
    <col min="9505" max="9505" width="15.7109375" customWidth="1"/>
    <col min="9507" max="9507" width="1.7109375" customWidth="1"/>
    <col min="9508" max="9508" width="14.7109375" customWidth="1"/>
    <col min="9509" max="9509" width="1.7109375" customWidth="1"/>
    <col min="9510" max="9510" width="14.7109375" customWidth="1"/>
    <col min="9511" max="9512" width="15.7109375" customWidth="1"/>
    <col min="9729" max="9739" width="0" hidden="1" customWidth="1"/>
    <col min="9740" max="9740" width="3.7109375" customWidth="1"/>
    <col min="9741" max="9742" width="8.7109375" customWidth="1"/>
    <col min="9743" max="9743" width="12.7109375" customWidth="1"/>
    <col min="9744" max="9745" width="15.7109375" customWidth="1"/>
    <col min="9746" max="9746" width="65.7109375" customWidth="1"/>
    <col min="9747" max="9747" width="10.7109375" customWidth="1"/>
    <col min="9748" max="9749" width="14.7109375" customWidth="1"/>
    <col min="9750" max="9750" width="10.7109375" customWidth="1"/>
    <col min="9751" max="9751" width="14.7109375" customWidth="1"/>
    <col min="9752" max="9752" width="15.7109375" customWidth="1"/>
    <col min="9753" max="9753" width="3.7109375" customWidth="1"/>
    <col min="9754" max="9756" width="0" hidden="1" customWidth="1"/>
    <col min="9757" max="9757" width="15.7109375" customWidth="1"/>
    <col min="9758" max="9760" width="0" hidden="1" customWidth="1"/>
    <col min="9761" max="9761" width="15.7109375" customWidth="1"/>
    <col min="9763" max="9763" width="1.7109375" customWidth="1"/>
    <col min="9764" max="9764" width="14.7109375" customWidth="1"/>
    <col min="9765" max="9765" width="1.7109375" customWidth="1"/>
    <col min="9766" max="9766" width="14.7109375" customWidth="1"/>
    <col min="9767" max="9768" width="15.7109375" customWidth="1"/>
    <col min="9985" max="9995" width="0" hidden="1" customWidth="1"/>
    <col min="9996" max="9996" width="3.7109375" customWidth="1"/>
    <col min="9997" max="9998" width="8.7109375" customWidth="1"/>
    <col min="9999" max="9999" width="12.7109375" customWidth="1"/>
    <col min="10000" max="10001" width="15.7109375" customWidth="1"/>
    <col min="10002" max="10002" width="65.7109375" customWidth="1"/>
    <col min="10003" max="10003" width="10.7109375" customWidth="1"/>
    <col min="10004" max="10005" width="14.7109375" customWidth="1"/>
    <col min="10006" max="10006" width="10.7109375" customWidth="1"/>
    <col min="10007" max="10007" width="14.7109375" customWidth="1"/>
    <col min="10008" max="10008" width="15.7109375" customWidth="1"/>
    <col min="10009" max="10009" width="3.7109375" customWidth="1"/>
    <col min="10010" max="10012" width="0" hidden="1" customWidth="1"/>
    <col min="10013" max="10013" width="15.7109375" customWidth="1"/>
    <col min="10014" max="10016" width="0" hidden="1" customWidth="1"/>
    <col min="10017" max="10017" width="15.7109375" customWidth="1"/>
    <col min="10019" max="10019" width="1.7109375" customWidth="1"/>
    <col min="10020" max="10020" width="14.7109375" customWidth="1"/>
    <col min="10021" max="10021" width="1.7109375" customWidth="1"/>
    <col min="10022" max="10022" width="14.7109375" customWidth="1"/>
    <col min="10023" max="10024" width="15.7109375" customWidth="1"/>
    <col min="10241" max="10251" width="0" hidden="1" customWidth="1"/>
    <col min="10252" max="10252" width="3.7109375" customWidth="1"/>
    <col min="10253" max="10254" width="8.7109375" customWidth="1"/>
    <col min="10255" max="10255" width="12.7109375" customWidth="1"/>
    <col min="10256" max="10257" width="15.7109375" customWidth="1"/>
    <col min="10258" max="10258" width="65.7109375" customWidth="1"/>
    <col min="10259" max="10259" width="10.7109375" customWidth="1"/>
    <col min="10260" max="10261" width="14.7109375" customWidth="1"/>
    <col min="10262" max="10262" width="10.7109375" customWidth="1"/>
    <col min="10263" max="10263" width="14.7109375" customWidth="1"/>
    <col min="10264" max="10264" width="15.7109375" customWidth="1"/>
    <col min="10265" max="10265" width="3.7109375" customWidth="1"/>
    <col min="10266" max="10268" width="0" hidden="1" customWidth="1"/>
    <col min="10269" max="10269" width="15.7109375" customWidth="1"/>
    <col min="10270" max="10272" width="0" hidden="1" customWidth="1"/>
    <col min="10273" max="10273" width="15.7109375" customWidth="1"/>
    <col min="10275" max="10275" width="1.7109375" customWidth="1"/>
    <col min="10276" max="10276" width="14.7109375" customWidth="1"/>
    <col min="10277" max="10277" width="1.7109375" customWidth="1"/>
    <col min="10278" max="10278" width="14.7109375" customWidth="1"/>
    <col min="10279" max="10280" width="15.7109375" customWidth="1"/>
    <col min="10497" max="10507" width="0" hidden="1" customWidth="1"/>
    <col min="10508" max="10508" width="3.7109375" customWidth="1"/>
    <col min="10509" max="10510" width="8.7109375" customWidth="1"/>
    <col min="10511" max="10511" width="12.7109375" customWidth="1"/>
    <col min="10512" max="10513" width="15.7109375" customWidth="1"/>
    <col min="10514" max="10514" width="65.7109375" customWidth="1"/>
    <col min="10515" max="10515" width="10.7109375" customWidth="1"/>
    <col min="10516" max="10517" width="14.7109375" customWidth="1"/>
    <col min="10518" max="10518" width="10.7109375" customWidth="1"/>
    <col min="10519" max="10519" width="14.7109375" customWidth="1"/>
    <col min="10520" max="10520" width="15.7109375" customWidth="1"/>
    <col min="10521" max="10521" width="3.7109375" customWidth="1"/>
    <col min="10522" max="10524" width="0" hidden="1" customWidth="1"/>
    <col min="10525" max="10525" width="15.7109375" customWidth="1"/>
    <col min="10526" max="10528" width="0" hidden="1" customWidth="1"/>
    <col min="10529" max="10529" width="15.7109375" customWidth="1"/>
    <col min="10531" max="10531" width="1.7109375" customWidth="1"/>
    <col min="10532" max="10532" width="14.7109375" customWidth="1"/>
    <col min="10533" max="10533" width="1.7109375" customWidth="1"/>
    <col min="10534" max="10534" width="14.7109375" customWidth="1"/>
    <col min="10535" max="10536" width="15.7109375" customWidth="1"/>
    <col min="10753" max="10763" width="0" hidden="1" customWidth="1"/>
    <col min="10764" max="10764" width="3.7109375" customWidth="1"/>
    <col min="10765" max="10766" width="8.7109375" customWidth="1"/>
    <col min="10767" max="10767" width="12.7109375" customWidth="1"/>
    <col min="10768" max="10769" width="15.7109375" customWidth="1"/>
    <col min="10770" max="10770" width="65.7109375" customWidth="1"/>
    <col min="10771" max="10771" width="10.7109375" customWidth="1"/>
    <col min="10772" max="10773" width="14.7109375" customWidth="1"/>
    <col min="10774" max="10774" width="10.7109375" customWidth="1"/>
    <col min="10775" max="10775" width="14.7109375" customWidth="1"/>
    <col min="10776" max="10776" width="15.7109375" customWidth="1"/>
    <col min="10777" max="10777" width="3.7109375" customWidth="1"/>
    <col min="10778" max="10780" width="0" hidden="1" customWidth="1"/>
    <col min="10781" max="10781" width="15.7109375" customWidth="1"/>
    <col min="10782" max="10784" width="0" hidden="1" customWidth="1"/>
    <col min="10785" max="10785" width="15.7109375" customWidth="1"/>
    <col min="10787" max="10787" width="1.7109375" customWidth="1"/>
    <col min="10788" max="10788" width="14.7109375" customWidth="1"/>
    <col min="10789" max="10789" width="1.7109375" customWidth="1"/>
    <col min="10790" max="10790" width="14.7109375" customWidth="1"/>
    <col min="10791" max="10792" width="15.7109375" customWidth="1"/>
    <col min="11009" max="11019" width="0" hidden="1" customWidth="1"/>
    <col min="11020" max="11020" width="3.7109375" customWidth="1"/>
    <col min="11021" max="11022" width="8.7109375" customWidth="1"/>
    <col min="11023" max="11023" width="12.7109375" customWidth="1"/>
    <col min="11024" max="11025" width="15.7109375" customWidth="1"/>
    <col min="11026" max="11026" width="65.7109375" customWidth="1"/>
    <col min="11027" max="11027" width="10.7109375" customWidth="1"/>
    <col min="11028" max="11029" width="14.7109375" customWidth="1"/>
    <col min="11030" max="11030" width="10.7109375" customWidth="1"/>
    <col min="11031" max="11031" width="14.7109375" customWidth="1"/>
    <col min="11032" max="11032" width="15.7109375" customWidth="1"/>
    <col min="11033" max="11033" width="3.7109375" customWidth="1"/>
    <col min="11034" max="11036" width="0" hidden="1" customWidth="1"/>
    <col min="11037" max="11037" width="15.7109375" customWidth="1"/>
    <col min="11038" max="11040" width="0" hidden="1" customWidth="1"/>
    <col min="11041" max="11041" width="15.7109375" customWidth="1"/>
    <col min="11043" max="11043" width="1.7109375" customWidth="1"/>
    <col min="11044" max="11044" width="14.7109375" customWidth="1"/>
    <col min="11045" max="11045" width="1.7109375" customWidth="1"/>
    <col min="11046" max="11046" width="14.7109375" customWidth="1"/>
    <col min="11047" max="11048" width="15.7109375" customWidth="1"/>
    <col min="11265" max="11275" width="0" hidden="1" customWidth="1"/>
    <col min="11276" max="11276" width="3.7109375" customWidth="1"/>
    <col min="11277" max="11278" width="8.7109375" customWidth="1"/>
    <col min="11279" max="11279" width="12.7109375" customWidth="1"/>
    <col min="11280" max="11281" width="15.7109375" customWidth="1"/>
    <col min="11282" max="11282" width="65.7109375" customWidth="1"/>
    <col min="11283" max="11283" width="10.7109375" customWidth="1"/>
    <col min="11284" max="11285" width="14.7109375" customWidth="1"/>
    <col min="11286" max="11286" width="10.7109375" customWidth="1"/>
    <col min="11287" max="11287" width="14.7109375" customWidth="1"/>
    <col min="11288" max="11288" width="15.7109375" customWidth="1"/>
    <col min="11289" max="11289" width="3.7109375" customWidth="1"/>
    <col min="11290" max="11292" width="0" hidden="1" customWidth="1"/>
    <col min="11293" max="11293" width="15.7109375" customWidth="1"/>
    <col min="11294" max="11296" width="0" hidden="1" customWidth="1"/>
    <col min="11297" max="11297" width="15.7109375" customWidth="1"/>
    <col min="11299" max="11299" width="1.7109375" customWidth="1"/>
    <col min="11300" max="11300" width="14.7109375" customWidth="1"/>
    <col min="11301" max="11301" width="1.7109375" customWidth="1"/>
    <col min="11302" max="11302" width="14.7109375" customWidth="1"/>
    <col min="11303" max="11304" width="15.7109375" customWidth="1"/>
    <col min="11521" max="11531" width="0" hidden="1" customWidth="1"/>
    <col min="11532" max="11532" width="3.7109375" customWidth="1"/>
    <col min="11533" max="11534" width="8.7109375" customWidth="1"/>
    <col min="11535" max="11535" width="12.7109375" customWidth="1"/>
    <col min="11536" max="11537" width="15.7109375" customWidth="1"/>
    <col min="11538" max="11538" width="65.7109375" customWidth="1"/>
    <col min="11539" max="11539" width="10.7109375" customWidth="1"/>
    <col min="11540" max="11541" width="14.7109375" customWidth="1"/>
    <col min="11542" max="11542" width="10.7109375" customWidth="1"/>
    <col min="11543" max="11543" width="14.7109375" customWidth="1"/>
    <col min="11544" max="11544" width="15.7109375" customWidth="1"/>
    <col min="11545" max="11545" width="3.7109375" customWidth="1"/>
    <col min="11546" max="11548" width="0" hidden="1" customWidth="1"/>
    <col min="11549" max="11549" width="15.7109375" customWidth="1"/>
    <col min="11550" max="11552" width="0" hidden="1" customWidth="1"/>
    <col min="11553" max="11553" width="15.7109375" customWidth="1"/>
    <col min="11555" max="11555" width="1.7109375" customWidth="1"/>
    <col min="11556" max="11556" width="14.7109375" customWidth="1"/>
    <col min="11557" max="11557" width="1.7109375" customWidth="1"/>
    <col min="11558" max="11558" width="14.7109375" customWidth="1"/>
    <col min="11559" max="11560" width="15.7109375" customWidth="1"/>
    <col min="11777" max="11787" width="0" hidden="1" customWidth="1"/>
    <col min="11788" max="11788" width="3.7109375" customWidth="1"/>
    <col min="11789" max="11790" width="8.7109375" customWidth="1"/>
    <col min="11791" max="11791" width="12.7109375" customWidth="1"/>
    <col min="11792" max="11793" width="15.7109375" customWidth="1"/>
    <col min="11794" max="11794" width="65.7109375" customWidth="1"/>
    <col min="11795" max="11795" width="10.7109375" customWidth="1"/>
    <col min="11796" max="11797" width="14.7109375" customWidth="1"/>
    <col min="11798" max="11798" width="10.7109375" customWidth="1"/>
    <col min="11799" max="11799" width="14.7109375" customWidth="1"/>
    <col min="11800" max="11800" width="15.7109375" customWidth="1"/>
    <col min="11801" max="11801" width="3.7109375" customWidth="1"/>
    <col min="11802" max="11804" width="0" hidden="1" customWidth="1"/>
    <col min="11805" max="11805" width="15.7109375" customWidth="1"/>
    <col min="11806" max="11808" width="0" hidden="1" customWidth="1"/>
    <col min="11809" max="11809" width="15.7109375" customWidth="1"/>
    <col min="11811" max="11811" width="1.7109375" customWidth="1"/>
    <col min="11812" max="11812" width="14.7109375" customWidth="1"/>
    <col min="11813" max="11813" width="1.7109375" customWidth="1"/>
    <col min="11814" max="11814" width="14.7109375" customWidth="1"/>
    <col min="11815" max="11816" width="15.7109375" customWidth="1"/>
    <col min="12033" max="12043" width="0" hidden="1" customWidth="1"/>
    <col min="12044" max="12044" width="3.7109375" customWidth="1"/>
    <col min="12045" max="12046" width="8.7109375" customWidth="1"/>
    <col min="12047" max="12047" width="12.7109375" customWidth="1"/>
    <col min="12048" max="12049" width="15.7109375" customWidth="1"/>
    <col min="12050" max="12050" width="65.7109375" customWidth="1"/>
    <col min="12051" max="12051" width="10.7109375" customWidth="1"/>
    <col min="12052" max="12053" width="14.7109375" customWidth="1"/>
    <col min="12054" max="12054" width="10.7109375" customWidth="1"/>
    <col min="12055" max="12055" width="14.7109375" customWidth="1"/>
    <col min="12056" max="12056" width="15.7109375" customWidth="1"/>
    <col min="12057" max="12057" width="3.7109375" customWidth="1"/>
    <col min="12058" max="12060" width="0" hidden="1" customWidth="1"/>
    <col min="12061" max="12061" width="15.7109375" customWidth="1"/>
    <col min="12062" max="12064" width="0" hidden="1" customWidth="1"/>
    <col min="12065" max="12065" width="15.7109375" customWidth="1"/>
    <col min="12067" max="12067" width="1.7109375" customWidth="1"/>
    <col min="12068" max="12068" width="14.7109375" customWidth="1"/>
    <col min="12069" max="12069" width="1.7109375" customWidth="1"/>
    <col min="12070" max="12070" width="14.7109375" customWidth="1"/>
    <col min="12071" max="12072" width="15.7109375" customWidth="1"/>
    <col min="12289" max="12299" width="0" hidden="1" customWidth="1"/>
    <col min="12300" max="12300" width="3.7109375" customWidth="1"/>
    <col min="12301" max="12302" width="8.7109375" customWidth="1"/>
    <col min="12303" max="12303" width="12.7109375" customWidth="1"/>
    <col min="12304" max="12305" width="15.7109375" customWidth="1"/>
    <col min="12306" max="12306" width="65.7109375" customWidth="1"/>
    <col min="12307" max="12307" width="10.7109375" customWidth="1"/>
    <col min="12308" max="12309" width="14.7109375" customWidth="1"/>
    <col min="12310" max="12310" width="10.7109375" customWidth="1"/>
    <col min="12311" max="12311" width="14.7109375" customWidth="1"/>
    <col min="12312" max="12312" width="15.7109375" customWidth="1"/>
    <col min="12313" max="12313" width="3.7109375" customWidth="1"/>
    <col min="12314" max="12316" width="0" hidden="1" customWidth="1"/>
    <col min="12317" max="12317" width="15.7109375" customWidth="1"/>
    <col min="12318" max="12320" width="0" hidden="1" customWidth="1"/>
    <col min="12321" max="12321" width="15.7109375" customWidth="1"/>
    <col min="12323" max="12323" width="1.7109375" customWidth="1"/>
    <col min="12324" max="12324" width="14.7109375" customWidth="1"/>
    <col min="12325" max="12325" width="1.7109375" customWidth="1"/>
    <col min="12326" max="12326" width="14.7109375" customWidth="1"/>
    <col min="12327" max="12328" width="15.7109375" customWidth="1"/>
    <col min="12545" max="12555" width="0" hidden="1" customWidth="1"/>
    <col min="12556" max="12556" width="3.7109375" customWidth="1"/>
    <col min="12557" max="12558" width="8.7109375" customWidth="1"/>
    <col min="12559" max="12559" width="12.7109375" customWidth="1"/>
    <col min="12560" max="12561" width="15.7109375" customWidth="1"/>
    <col min="12562" max="12562" width="65.7109375" customWidth="1"/>
    <col min="12563" max="12563" width="10.7109375" customWidth="1"/>
    <col min="12564" max="12565" width="14.7109375" customWidth="1"/>
    <col min="12566" max="12566" width="10.7109375" customWidth="1"/>
    <col min="12567" max="12567" width="14.7109375" customWidth="1"/>
    <col min="12568" max="12568" width="15.7109375" customWidth="1"/>
    <col min="12569" max="12569" width="3.7109375" customWidth="1"/>
    <col min="12570" max="12572" width="0" hidden="1" customWidth="1"/>
    <col min="12573" max="12573" width="15.7109375" customWidth="1"/>
    <col min="12574" max="12576" width="0" hidden="1" customWidth="1"/>
    <col min="12577" max="12577" width="15.7109375" customWidth="1"/>
    <col min="12579" max="12579" width="1.7109375" customWidth="1"/>
    <col min="12580" max="12580" width="14.7109375" customWidth="1"/>
    <col min="12581" max="12581" width="1.7109375" customWidth="1"/>
    <col min="12582" max="12582" width="14.7109375" customWidth="1"/>
    <col min="12583" max="12584" width="15.7109375" customWidth="1"/>
    <col min="12801" max="12811" width="0" hidden="1" customWidth="1"/>
    <col min="12812" max="12812" width="3.7109375" customWidth="1"/>
    <col min="12813" max="12814" width="8.7109375" customWidth="1"/>
    <col min="12815" max="12815" width="12.7109375" customWidth="1"/>
    <col min="12816" max="12817" width="15.7109375" customWidth="1"/>
    <col min="12818" max="12818" width="65.7109375" customWidth="1"/>
    <col min="12819" max="12819" width="10.7109375" customWidth="1"/>
    <col min="12820" max="12821" width="14.7109375" customWidth="1"/>
    <col min="12822" max="12822" width="10.7109375" customWidth="1"/>
    <col min="12823" max="12823" width="14.7109375" customWidth="1"/>
    <col min="12824" max="12824" width="15.7109375" customWidth="1"/>
    <col min="12825" max="12825" width="3.7109375" customWidth="1"/>
    <col min="12826" max="12828" width="0" hidden="1" customWidth="1"/>
    <col min="12829" max="12829" width="15.7109375" customWidth="1"/>
    <col min="12830" max="12832" width="0" hidden="1" customWidth="1"/>
    <col min="12833" max="12833" width="15.7109375" customWidth="1"/>
    <col min="12835" max="12835" width="1.7109375" customWidth="1"/>
    <col min="12836" max="12836" width="14.7109375" customWidth="1"/>
    <col min="12837" max="12837" width="1.7109375" customWidth="1"/>
    <col min="12838" max="12838" width="14.7109375" customWidth="1"/>
    <col min="12839" max="12840" width="15.7109375" customWidth="1"/>
    <col min="13057" max="13067" width="0" hidden="1" customWidth="1"/>
    <col min="13068" max="13068" width="3.7109375" customWidth="1"/>
    <col min="13069" max="13070" width="8.7109375" customWidth="1"/>
    <col min="13071" max="13071" width="12.7109375" customWidth="1"/>
    <col min="13072" max="13073" width="15.7109375" customWidth="1"/>
    <col min="13074" max="13074" width="65.7109375" customWidth="1"/>
    <col min="13075" max="13075" width="10.7109375" customWidth="1"/>
    <col min="13076" max="13077" width="14.7109375" customWidth="1"/>
    <col min="13078" max="13078" width="10.7109375" customWidth="1"/>
    <col min="13079" max="13079" width="14.7109375" customWidth="1"/>
    <col min="13080" max="13080" width="15.7109375" customWidth="1"/>
    <col min="13081" max="13081" width="3.7109375" customWidth="1"/>
    <col min="13082" max="13084" width="0" hidden="1" customWidth="1"/>
    <col min="13085" max="13085" width="15.7109375" customWidth="1"/>
    <col min="13086" max="13088" width="0" hidden="1" customWidth="1"/>
    <col min="13089" max="13089" width="15.7109375" customWidth="1"/>
    <col min="13091" max="13091" width="1.7109375" customWidth="1"/>
    <col min="13092" max="13092" width="14.7109375" customWidth="1"/>
    <col min="13093" max="13093" width="1.7109375" customWidth="1"/>
    <col min="13094" max="13094" width="14.7109375" customWidth="1"/>
    <col min="13095" max="13096" width="15.7109375" customWidth="1"/>
    <col min="13313" max="13323" width="0" hidden="1" customWidth="1"/>
    <col min="13324" max="13324" width="3.7109375" customWidth="1"/>
    <col min="13325" max="13326" width="8.7109375" customWidth="1"/>
    <col min="13327" max="13327" width="12.7109375" customWidth="1"/>
    <col min="13328" max="13329" width="15.7109375" customWidth="1"/>
    <col min="13330" max="13330" width="65.7109375" customWidth="1"/>
    <col min="13331" max="13331" width="10.7109375" customWidth="1"/>
    <col min="13332" max="13333" width="14.7109375" customWidth="1"/>
    <col min="13334" max="13334" width="10.7109375" customWidth="1"/>
    <col min="13335" max="13335" width="14.7109375" customWidth="1"/>
    <col min="13336" max="13336" width="15.7109375" customWidth="1"/>
    <col min="13337" max="13337" width="3.7109375" customWidth="1"/>
    <col min="13338" max="13340" width="0" hidden="1" customWidth="1"/>
    <col min="13341" max="13341" width="15.7109375" customWidth="1"/>
    <col min="13342" max="13344" width="0" hidden="1" customWidth="1"/>
    <col min="13345" max="13345" width="15.7109375" customWidth="1"/>
    <col min="13347" max="13347" width="1.7109375" customWidth="1"/>
    <col min="13348" max="13348" width="14.7109375" customWidth="1"/>
    <col min="13349" max="13349" width="1.7109375" customWidth="1"/>
    <col min="13350" max="13350" width="14.7109375" customWidth="1"/>
    <col min="13351" max="13352" width="15.7109375" customWidth="1"/>
    <col min="13569" max="13579" width="0" hidden="1" customWidth="1"/>
    <col min="13580" max="13580" width="3.7109375" customWidth="1"/>
    <col min="13581" max="13582" width="8.7109375" customWidth="1"/>
    <col min="13583" max="13583" width="12.7109375" customWidth="1"/>
    <col min="13584" max="13585" width="15.7109375" customWidth="1"/>
    <col min="13586" max="13586" width="65.7109375" customWidth="1"/>
    <col min="13587" max="13587" width="10.7109375" customWidth="1"/>
    <col min="13588" max="13589" width="14.7109375" customWidth="1"/>
    <col min="13590" max="13590" width="10.7109375" customWidth="1"/>
    <col min="13591" max="13591" width="14.7109375" customWidth="1"/>
    <col min="13592" max="13592" width="15.7109375" customWidth="1"/>
    <col min="13593" max="13593" width="3.7109375" customWidth="1"/>
    <col min="13594" max="13596" width="0" hidden="1" customWidth="1"/>
    <col min="13597" max="13597" width="15.7109375" customWidth="1"/>
    <col min="13598" max="13600" width="0" hidden="1" customWidth="1"/>
    <col min="13601" max="13601" width="15.7109375" customWidth="1"/>
    <col min="13603" max="13603" width="1.7109375" customWidth="1"/>
    <col min="13604" max="13604" width="14.7109375" customWidth="1"/>
    <col min="13605" max="13605" width="1.7109375" customWidth="1"/>
    <col min="13606" max="13606" width="14.7109375" customWidth="1"/>
    <col min="13607" max="13608" width="15.7109375" customWidth="1"/>
    <col min="13825" max="13835" width="0" hidden="1" customWidth="1"/>
    <col min="13836" max="13836" width="3.7109375" customWidth="1"/>
    <col min="13837" max="13838" width="8.7109375" customWidth="1"/>
    <col min="13839" max="13839" width="12.7109375" customWidth="1"/>
    <col min="13840" max="13841" width="15.7109375" customWidth="1"/>
    <col min="13842" max="13842" width="65.7109375" customWidth="1"/>
    <col min="13843" max="13843" width="10.7109375" customWidth="1"/>
    <col min="13844" max="13845" width="14.7109375" customWidth="1"/>
    <col min="13846" max="13846" width="10.7109375" customWidth="1"/>
    <col min="13847" max="13847" width="14.7109375" customWidth="1"/>
    <col min="13848" max="13848" width="15.7109375" customWidth="1"/>
    <col min="13849" max="13849" width="3.7109375" customWidth="1"/>
    <col min="13850" max="13852" width="0" hidden="1" customWidth="1"/>
    <col min="13853" max="13853" width="15.7109375" customWidth="1"/>
    <col min="13854" max="13856" width="0" hidden="1" customWidth="1"/>
    <col min="13857" max="13857" width="15.7109375" customWidth="1"/>
    <col min="13859" max="13859" width="1.7109375" customWidth="1"/>
    <col min="13860" max="13860" width="14.7109375" customWidth="1"/>
    <col min="13861" max="13861" width="1.7109375" customWidth="1"/>
    <col min="13862" max="13862" width="14.7109375" customWidth="1"/>
    <col min="13863" max="13864" width="15.7109375" customWidth="1"/>
    <col min="14081" max="14091" width="0" hidden="1" customWidth="1"/>
    <col min="14092" max="14092" width="3.7109375" customWidth="1"/>
    <col min="14093" max="14094" width="8.7109375" customWidth="1"/>
    <col min="14095" max="14095" width="12.7109375" customWidth="1"/>
    <col min="14096" max="14097" width="15.7109375" customWidth="1"/>
    <col min="14098" max="14098" width="65.7109375" customWidth="1"/>
    <col min="14099" max="14099" width="10.7109375" customWidth="1"/>
    <col min="14100" max="14101" width="14.7109375" customWidth="1"/>
    <col min="14102" max="14102" width="10.7109375" customWidth="1"/>
    <col min="14103" max="14103" width="14.7109375" customWidth="1"/>
    <col min="14104" max="14104" width="15.7109375" customWidth="1"/>
    <col min="14105" max="14105" width="3.7109375" customWidth="1"/>
    <col min="14106" max="14108" width="0" hidden="1" customWidth="1"/>
    <col min="14109" max="14109" width="15.7109375" customWidth="1"/>
    <col min="14110" max="14112" width="0" hidden="1" customWidth="1"/>
    <col min="14113" max="14113" width="15.7109375" customWidth="1"/>
    <col min="14115" max="14115" width="1.7109375" customWidth="1"/>
    <col min="14116" max="14116" width="14.7109375" customWidth="1"/>
    <col min="14117" max="14117" width="1.7109375" customWidth="1"/>
    <col min="14118" max="14118" width="14.7109375" customWidth="1"/>
    <col min="14119" max="14120" width="15.7109375" customWidth="1"/>
    <col min="14337" max="14347" width="0" hidden="1" customWidth="1"/>
    <col min="14348" max="14348" width="3.7109375" customWidth="1"/>
    <col min="14349" max="14350" width="8.7109375" customWidth="1"/>
    <col min="14351" max="14351" width="12.7109375" customWidth="1"/>
    <col min="14352" max="14353" width="15.7109375" customWidth="1"/>
    <col min="14354" max="14354" width="65.7109375" customWidth="1"/>
    <col min="14355" max="14355" width="10.7109375" customWidth="1"/>
    <col min="14356" max="14357" width="14.7109375" customWidth="1"/>
    <col min="14358" max="14358" width="10.7109375" customWidth="1"/>
    <col min="14359" max="14359" width="14.7109375" customWidth="1"/>
    <col min="14360" max="14360" width="15.7109375" customWidth="1"/>
    <col min="14361" max="14361" width="3.7109375" customWidth="1"/>
    <col min="14362" max="14364" width="0" hidden="1" customWidth="1"/>
    <col min="14365" max="14365" width="15.7109375" customWidth="1"/>
    <col min="14366" max="14368" width="0" hidden="1" customWidth="1"/>
    <col min="14369" max="14369" width="15.7109375" customWidth="1"/>
    <col min="14371" max="14371" width="1.7109375" customWidth="1"/>
    <col min="14372" max="14372" width="14.7109375" customWidth="1"/>
    <col min="14373" max="14373" width="1.7109375" customWidth="1"/>
    <col min="14374" max="14374" width="14.7109375" customWidth="1"/>
    <col min="14375" max="14376" width="15.7109375" customWidth="1"/>
    <col min="14593" max="14603" width="0" hidden="1" customWidth="1"/>
    <col min="14604" max="14604" width="3.7109375" customWidth="1"/>
    <col min="14605" max="14606" width="8.7109375" customWidth="1"/>
    <col min="14607" max="14607" width="12.7109375" customWidth="1"/>
    <col min="14608" max="14609" width="15.7109375" customWidth="1"/>
    <col min="14610" max="14610" width="65.7109375" customWidth="1"/>
    <col min="14611" max="14611" width="10.7109375" customWidth="1"/>
    <col min="14612" max="14613" width="14.7109375" customWidth="1"/>
    <col min="14614" max="14614" width="10.7109375" customWidth="1"/>
    <col min="14615" max="14615" width="14.7109375" customWidth="1"/>
    <col min="14616" max="14616" width="15.7109375" customWidth="1"/>
    <col min="14617" max="14617" width="3.7109375" customWidth="1"/>
    <col min="14618" max="14620" width="0" hidden="1" customWidth="1"/>
    <col min="14621" max="14621" width="15.7109375" customWidth="1"/>
    <col min="14622" max="14624" width="0" hidden="1" customWidth="1"/>
    <col min="14625" max="14625" width="15.7109375" customWidth="1"/>
    <col min="14627" max="14627" width="1.7109375" customWidth="1"/>
    <col min="14628" max="14628" width="14.7109375" customWidth="1"/>
    <col min="14629" max="14629" width="1.7109375" customWidth="1"/>
    <col min="14630" max="14630" width="14.7109375" customWidth="1"/>
    <col min="14631" max="14632" width="15.7109375" customWidth="1"/>
    <col min="14849" max="14859" width="0" hidden="1" customWidth="1"/>
    <col min="14860" max="14860" width="3.7109375" customWidth="1"/>
    <col min="14861" max="14862" width="8.7109375" customWidth="1"/>
    <col min="14863" max="14863" width="12.7109375" customWidth="1"/>
    <col min="14864" max="14865" width="15.7109375" customWidth="1"/>
    <col min="14866" max="14866" width="65.7109375" customWidth="1"/>
    <col min="14867" max="14867" width="10.7109375" customWidth="1"/>
    <col min="14868" max="14869" width="14.7109375" customWidth="1"/>
    <col min="14870" max="14870" width="10.7109375" customWidth="1"/>
    <col min="14871" max="14871" width="14.7109375" customWidth="1"/>
    <col min="14872" max="14872" width="15.7109375" customWidth="1"/>
    <col min="14873" max="14873" width="3.7109375" customWidth="1"/>
    <col min="14874" max="14876" width="0" hidden="1" customWidth="1"/>
    <col min="14877" max="14877" width="15.7109375" customWidth="1"/>
    <col min="14878" max="14880" width="0" hidden="1" customWidth="1"/>
    <col min="14881" max="14881" width="15.7109375" customWidth="1"/>
    <col min="14883" max="14883" width="1.7109375" customWidth="1"/>
    <col min="14884" max="14884" width="14.7109375" customWidth="1"/>
    <col min="14885" max="14885" width="1.7109375" customWidth="1"/>
    <col min="14886" max="14886" width="14.7109375" customWidth="1"/>
    <col min="14887" max="14888" width="15.7109375" customWidth="1"/>
    <col min="15105" max="15115" width="0" hidden="1" customWidth="1"/>
    <col min="15116" max="15116" width="3.7109375" customWidth="1"/>
    <col min="15117" max="15118" width="8.7109375" customWidth="1"/>
    <col min="15119" max="15119" width="12.7109375" customWidth="1"/>
    <col min="15120" max="15121" width="15.7109375" customWidth="1"/>
    <col min="15122" max="15122" width="65.7109375" customWidth="1"/>
    <col min="15123" max="15123" width="10.7109375" customWidth="1"/>
    <col min="15124" max="15125" width="14.7109375" customWidth="1"/>
    <col min="15126" max="15126" width="10.7109375" customWidth="1"/>
    <col min="15127" max="15127" width="14.7109375" customWidth="1"/>
    <col min="15128" max="15128" width="15.7109375" customWidth="1"/>
    <col min="15129" max="15129" width="3.7109375" customWidth="1"/>
    <col min="15130" max="15132" width="0" hidden="1" customWidth="1"/>
    <col min="15133" max="15133" width="15.7109375" customWidth="1"/>
    <col min="15134" max="15136" width="0" hidden="1" customWidth="1"/>
    <col min="15137" max="15137" width="15.7109375" customWidth="1"/>
    <col min="15139" max="15139" width="1.7109375" customWidth="1"/>
    <col min="15140" max="15140" width="14.7109375" customWidth="1"/>
    <col min="15141" max="15141" width="1.7109375" customWidth="1"/>
    <col min="15142" max="15142" width="14.7109375" customWidth="1"/>
    <col min="15143" max="15144" width="15.7109375" customWidth="1"/>
    <col min="15361" max="15371" width="0" hidden="1" customWidth="1"/>
    <col min="15372" max="15372" width="3.7109375" customWidth="1"/>
    <col min="15373" max="15374" width="8.7109375" customWidth="1"/>
    <col min="15375" max="15375" width="12.7109375" customWidth="1"/>
    <col min="15376" max="15377" width="15.7109375" customWidth="1"/>
    <col min="15378" max="15378" width="65.7109375" customWidth="1"/>
    <col min="15379" max="15379" width="10.7109375" customWidth="1"/>
    <col min="15380" max="15381" width="14.7109375" customWidth="1"/>
    <col min="15382" max="15382" width="10.7109375" customWidth="1"/>
    <col min="15383" max="15383" width="14.7109375" customWidth="1"/>
    <col min="15384" max="15384" width="15.7109375" customWidth="1"/>
    <col min="15385" max="15385" width="3.7109375" customWidth="1"/>
    <col min="15386" max="15388" width="0" hidden="1" customWidth="1"/>
    <col min="15389" max="15389" width="15.7109375" customWidth="1"/>
    <col min="15390" max="15392" width="0" hidden="1" customWidth="1"/>
    <col min="15393" max="15393" width="15.7109375" customWidth="1"/>
    <col min="15395" max="15395" width="1.7109375" customWidth="1"/>
    <col min="15396" max="15396" width="14.7109375" customWidth="1"/>
    <col min="15397" max="15397" width="1.7109375" customWidth="1"/>
    <col min="15398" max="15398" width="14.7109375" customWidth="1"/>
    <col min="15399" max="15400" width="15.7109375" customWidth="1"/>
    <col min="15617" max="15627" width="0" hidden="1" customWidth="1"/>
    <col min="15628" max="15628" width="3.7109375" customWidth="1"/>
    <col min="15629" max="15630" width="8.7109375" customWidth="1"/>
    <col min="15631" max="15631" width="12.7109375" customWidth="1"/>
    <col min="15632" max="15633" width="15.7109375" customWidth="1"/>
    <col min="15634" max="15634" width="65.7109375" customWidth="1"/>
    <col min="15635" max="15635" width="10.7109375" customWidth="1"/>
    <col min="15636" max="15637" width="14.7109375" customWidth="1"/>
    <col min="15638" max="15638" width="10.7109375" customWidth="1"/>
    <col min="15639" max="15639" width="14.7109375" customWidth="1"/>
    <col min="15640" max="15640" width="15.7109375" customWidth="1"/>
    <col min="15641" max="15641" width="3.7109375" customWidth="1"/>
    <col min="15642" max="15644" width="0" hidden="1" customWidth="1"/>
    <col min="15645" max="15645" width="15.7109375" customWidth="1"/>
    <col min="15646" max="15648" width="0" hidden="1" customWidth="1"/>
    <col min="15649" max="15649" width="15.7109375" customWidth="1"/>
    <col min="15651" max="15651" width="1.7109375" customWidth="1"/>
    <col min="15652" max="15652" width="14.7109375" customWidth="1"/>
    <col min="15653" max="15653" width="1.7109375" customWidth="1"/>
    <col min="15654" max="15654" width="14.7109375" customWidth="1"/>
    <col min="15655" max="15656" width="15.7109375" customWidth="1"/>
    <col min="15873" max="15883" width="0" hidden="1" customWidth="1"/>
    <col min="15884" max="15884" width="3.7109375" customWidth="1"/>
    <col min="15885" max="15886" width="8.7109375" customWidth="1"/>
    <col min="15887" max="15887" width="12.7109375" customWidth="1"/>
    <col min="15888" max="15889" width="15.7109375" customWidth="1"/>
    <col min="15890" max="15890" width="65.7109375" customWidth="1"/>
    <col min="15891" max="15891" width="10.7109375" customWidth="1"/>
    <col min="15892" max="15893" width="14.7109375" customWidth="1"/>
    <col min="15894" max="15894" width="10.7109375" customWidth="1"/>
    <col min="15895" max="15895" width="14.7109375" customWidth="1"/>
    <col min="15896" max="15896" width="15.7109375" customWidth="1"/>
    <col min="15897" max="15897" width="3.7109375" customWidth="1"/>
    <col min="15898" max="15900" width="0" hidden="1" customWidth="1"/>
    <col min="15901" max="15901" width="15.7109375" customWidth="1"/>
    <col min="15902" max="15904" width="0" hidden="1" customWidth="1"/>
    <col min="15905" max="15905" width="15.7109375" customWidth="1"/>
    <col min="15907" max="15907" width="1.7109375" customWidth="1"/>
    <col min="15908" max="15908" width="14.7109375" customWidth="1"/>
    <col min="15909" max="15909" width="1.7109375" customWidth="1"/>
    <col min="15910" max="15910" width="14.7109375" customWidth="1"/>
    <col min="15911" max="15912" width="15.7109375" customWidth="1"/>
    <col min="16129" max="16139" width="0" hidden="1" customWidth="1"/>
    <col min="16140" max="16140" width="3.7109375" customWidth="1"/>
    <col min="16141" max="16142" width="8.7109375" customWidth="1"/>
    <col min="16143" max="16143" width="12.7109375" customWidth="1"/>
    <col min="16144" max="16145" width="15.7109375" customWidth="1"/>
    <col min="16146" max="16146" width="65.7109375" customWidth="1"/>
    <col min="16147" max="16147" width="10.7109375" customWidth="1"/>
    <col min="16148" max="16149" width="14.7109375" customWidth="1"/>
    <col min="16150" max="16150" width="10.7109375" customWidth="1"/>
    <col min="16151" max="16151" width="14.7109375" customWidth="1"/>
    <col min="16152" max="16152" width="15.7109375" customWidth="1"/>
    <col min="16153" max="16153" width="3.7109375" customWidth="1"/>
    <col min="16154" max="16156" width="0" hidden="1" customWidth="1"/>
    <col min="16157" max="16157" width="15.7109375" customWidth="1"/>
    <col min="16158" max="16160" width="0" hidden="1" customWidth="1"/>
    <col min="16161" max="16161" width="15.7109375" customWidth="1"/>
    <col min="16163" max="16163" width="1.7109375" customWidth="1"/>
    <col min="16164" max="16164" width="14.7109375" customWidth="1"/>
    <col min="16165" max="16165" width="1.7109375" customWidth="1"/>
    <col min="16166" max="16166" width="14.7109375" customWidth="1"/>
    <col min="16167" max="16168" width="15.7109375" customWidth="1"/>
  </cols>
  <sheetData>
    <row r="1" spans="1:40" ht="18" x14ac:dyDescent="0.25">
      <c r="A1" s="1"/>
      <c r="B1" s="1"/>
      <c r="C1" s="1"/>
      <c r="D1" s="1"/>
      <c r="F1" s="2"/>
      <c r="G1" s="3"/>
      <c r="H1" s="1"/>
      <c r="I1" s="1"/>
      <c r="J1" s="1"/>
      <c r="K1" s="1"/>
      <c r="L1" s="1"/>
      <c r="M1" s="4"/>
      <c r="N1" s="4"/>
      <c r="O1" s="1"/>
      <c r="P1" s="1"/>
      <c r="Q1" s="1"/>
      <c r="R1" s="5" t="s">
        <v>0</v>
      </c>
      <c r="S1" s="1"/>
      <c r="T1" s="5"/>
      <c r="U1" s="1"/>
      <c r="V1" s="1"/>
      <c r="W1" s="1"/>
      <c r="X1" s="6" t="s">
        <v>1</v>
      </c>
      <c r="Y1" s="7"/>
      <c r="Z1" s="7"/>
      <c r="AA1" s="7"/>
      <c r="AB1" s="7"/>
      <c r="AC1" s="8"/>
      <c r="AD1" s="8"/>
      <c r="AG1" s="8"/>
      <c r="AH1" s="8"/>
      <c r="AN1" s="8"/>
    </row>
    <row r="2" spans="1:40" x14ac:dyDescent="0.25">
      <c r="A2" s="8"/>
      <c r="B2" s="8"/>
      <c r="C2" s="8"/>
      <c r="D2" s="9" t="s">
        <v>2</v>
      </c>
      <c r="E2" s="9" t="s">
        <v>3</v>
      </c>
      <c r="F2" s="9" t="s">
        <v>4</v>
      </c>
      <c r="G2" s="9" t="s">
        <v>5</v>
      </c>
      <c r="H2" s="9" t="s">
        <v>6</v>
      </c>
      <c r="I2" s="9" t="s">
        <v>7</v>
      </c>
      <c r="J2" s="8"/>
      <c r="K2" s="8"/>
      <c r="L2" s="8"/>
      <c r="M2" s="8"/>
      <c r="N2" s="8"/>
      <c r="O2" s="8"/>
      <c r="P2" s="8"/>
      <c r="Q2" s="8"/>
      <c r="R2" s="10" t="str">
        <f>IF(TIPOORCAMENTO="licitado","Orçamento Licitado","Orçamento Base para Licitação")&amp;" - "&amp;import.recurso</f>
        <v>Orçamento Base para Licitação - OGU</v>
      </c>
      <c r="S2" s="8"/>
      <c r="T2" s="8"/>
      <c r="U2" s="8"/>
      <c r="V2" s="8"/>
      <c r="W2" s="8"/>
      <c r="X2" s="11" t="s">
        <v>8</v>
      </c>
      <c r="Y2" s="12"/>
      <c r="Z2" s="12"/>
      <c r="AA2" s="12"/>
      <c r="AB2" s="12"/>
      <c r="AC2" s="8"/>
      <c r="AD2" s="8"/>
      <c r="AH2" s="8"/>
    </row>
    <row r="3" spans="1:40" x14ac:dyDescent="0.25">
      <c r="A3" s="8"/>
      <c r="B3" s="8"/>
      <c r="C3" s="8"/>
      <c r="D3" s="8"/>
      <c r="F3" s="2"/>
      <c r="H3" s="13"/>
      <c r="I3" s="8"/>
      <c r="J3" s="8"/>
      <c r="K3" s="8"/>
      <c r="L3" s="8"/>
      <c r="M3" s="8"/>
      <c r="N3" s="8"/>
      <c r="O3" s="8"/>
      <c r="P3" s="8"/>
      <c r="Q3" s="8"/>
      <c r="R3" s="14"/>
      <c r="S3" s="8"/>
      <c r="T3" s="8"/>
      <c r="U3" s="8"/>
      <c r="V3" s="8"/>
      <c r="W3" s="8"/>
      <c r="X3" s="8"/>
      <c r="Y3" s="8"/>
      <c r="Z3" s="8"/>
      <c r="AA3" s="8"/>
      <c r="AB3" s="8"/>
      <c r="AC3" s="8"/>
      <c r="AD3" s="8"/>
      <c r="AG3" s="8"/>
      <c r="AH3" s="8"/>
      <c r="AN3" s="8"/>
    </row>
    <row r="4" spans="1:40" x14ac:dyDescent="0.25">
      <c r="A4" s="8" t="s">
        <v>9</v>
      </c>
      <c r="B4" s="8"/>
      <c r="C4" s="8"/>
      <c r="D4" s="8"/>
      <c r="F4" s="2" t="s">
        <v>10</v>
      </c>
      <c r="G4" s="2" t="s">
        <v>11</v>
      </c>
      <c r="H4" s="2" t="s">
        <v>12</v>
      </c>
      <c r="I4" s="15">
        <v>0</v>
      </c>
      <c r="J4" s="8"/>
      <c r="K4" s="8"/>
      <c r="L4" s="8"/>
      <c r="M4" s="8"/>
      <c r="N4" s="8"/>
      <c r="O4" s="141" t="s">
        <v>13</v>
      </c>
      <c r="P4" s="141"/>
      <c r="Q4" s="123" t="s">
        <v>14</v>
      </c>
      <c r="R4" s="123" t="s">
        <v>15</v>
      </c>
      <c r="S4" s="141" t="s">
        <v>16</v>
      </c>
      <c r="T4" s="141"/>
      <c r="U4" s="141"/>
      <c r="V4" s="141"/>
      <c r="W4" s="141"/>
      <c r="X4" s="141"/>
      <c r="Y4" s="17"/>
      <c r="Z4" s="17"/>
      <c r="AA4" s="17"/>
      <c r="AB4" s="17"/>
      <c r="AC4" s="8"/>
      <c r="AG4" s="8"/>
      <c r="AH4" s="8"/>
      <c r="AN4" s="8"/>
    </row>
    <row r="5" spans="1:40" ht="12.75" customHeight="1" x14ac:dyDescent="0.25">
      <c r="A5" s="18">
        <f ca="1">MAX($C$15:$C$223)</f>
        <v>3</v>
      </c>
      <c r="B5" s="18"/>
      <c r="C5" s="18"/>
      <c r="D5" s="8"/>
      <c r="F5" s="19">
        <f>IF(BDI.Opcao="DESONERADO",[1]BDI!$S$30,[1]BDI!$S$29)</f>
        <v>0.22819999999999999</v>
      </c>
      <c r="G5" s="20">
        <f>IF(BDI.Opcao="DESONERADO",[1]BDI!$S$70,[1]BDI!$S$69)</f>
        <v>0</v>
      </c>
      <c r="H5" s="20">
        <f>IF(BDI.Opcao="DESONERADO",[1]BDI!$S$110,[1]BDI!$S$109)</f>
        <v>0</v>
      </c>
      <c r="I5" s="8"/>
      <c r="J5" s="8"/>
      <c r="K5" s="8"/>
      <c r="L5" s="8"/>
      <c r="M5" s="8"/>
      <c r="N5" s="8"/>
      <c r="O5" s="136" t="e">
        <f>Import.CR</f>
        <v>#REF!</v>
      </c>
      <c r="P5" s="136"/>
      <c r="Q5" s="21" t="e">
        <f>Import.SICONV</f>
        <v>#REF!</v>
      </c>
      <c r="R5" s="22" t="str">
        <f>Import.Proponente</f>
        <v>PREFEITURA MUNICIPAL DE NAVIRAI</v>
      </c>
      <c r="S5" s="136" t="str">
        <f>Import.Apelido</f>
        <v>REFORMA PARQUE DE EXPOSIÇÕES</v>
      </c>
      <c r="T5" s="136"/>
      <c r="U5" s="136"/>
      <c r="V5" s="136"/>
      <c r="W5" s="136"/>
      <c r="X5" s="136"/>
      <c r="Y5" s="23"/>
      <c r="Z5" s="23"/>
      <c r="AA5" s="23"/>
      <c r="AB5" s="23"/>
      <c r="AC5" s="8"/>
      <c r="AE5" s="142" t="s">
        <v>17</v>
      </c>
      <c r="AF5" s="142"/>
    </row>
    <row r="6" spans="1:40" ht="5.0999999999999996" customHeight="1" x14ac:dyDescent="0.25">
      <c r="A6" s="18"/>
      <c r="B6" s="18"/>
      <c r="C6" s="18"/>
      <c r="D6" s="8"/>
      <c r="F6" s="2"/>
      <c r="H6" s="13"/>
      <c r="I6" s="8"/>
      <c r="J6" s="8"/>
      <c r="K6" s="8"/>
      <c r="L6" s="8"/>
      <c r="M6" s="8"/>
      <c r="N6" s="8"/>
      <c r="O6" s="24"/>
      <c r="P6" s="24"/>
      <c r="Q6" s="25"/>
      <c r="R6" s="25"/>
      <c r="S6" s="24"/>
      <c r="T6" s="24"/>
      <c r="U6" s="24"/>
      <c r="V6" s="24"/>
      <c r="W6" s="24"/>
      <c r="X6" s="24"/>
      <c r="Y6" s="23"/>
      <c r="Z6" s="23"/>
      <c r="AA6" s="23"/>
      <c r="AB6" s="23"/>
      <c r="AC6" s="26"/>
      <c r="AE6" s="27"/>
      <c r="AF6" s="28"/>
      <c r="AG6" s="8"/>
      <c r="AH6" s="8"/>
      <c r="AN6" s="8"/>
    </row>
    <row r="7" spans="1:40" ht="12.75" customHeight="1" x14ac:dyDescent="0.25">
      <c r="A7" s="8"/>
      <c r="B7" s="8"/>
      <c r="C7" s="8"/>
      <c r="D7" s="8"/>
      <c r="F7" s="2"/>
      <c r="H7" s="13"/>
      <c r="I7" s="8"/>
      <c r="J7" s="8"/>
      <c r="K7" s="8"/>
      <c r="L7" s="8"/>
      <c r="M7" s="8"/>
      <c r="N7" s="8"/>
      <c r="O7" s="139" t="s">
        <v>18</v>
      </c>
      <c r="P7" s="139"/>
      <c r="Q7" s="16" t="s">
        <v>19</v>
      </c>
      <c r="R7" s="16" t="str">
        <f>IF(TIPOORCAMENTO="Licitado","NOME DA EMPRESA","DESCRIÇÃO DO LOTE")</f>
        <v>DESCRIÇÃO DO LOTE</v>
      </c>
      <c r="S7" s="140" t="str">
        <f>IF(TIPOORCAMENTO="Licitado","REGIME DE EXECUÇÃO","MUNICÍPIO / UF")</f>
        <v>MUNICÍPIO / UF</v>
      </c>
      <c r="T7" s="140"/>
      <c r="U7" s="140"/>
      <c r="V7" s="29" t="str">
        <f>IF(TIPOORCAMENTO="Licitado","","BDI 1")</f>
        <v>BDI 1</v>
      </c>
      <c r="W7" s="29" t="str">
        <f>IF(TIPOORCAMENTO="Licitado","","BDI 2")</f>
        <v>BDI 2</v>
      </c>
      <c r="X7" s="30" t="str">
        <f>IF(TIPOORCAMENTO="Licitado","Nº CTEF","BDI 3")</f>
        <v>BDI 3</v>
      </c>
      <c r="Y7" s="29"/>
      <c r="Z7" s="29"/>
      <c r="AA7" s="31"/>
      <c r="AB7" s="31"/>
      <c r="AC7" s="2"/>
      <c r="AE7" s="27" t="s">
        <v>20</v>
      </c>
      <c r="AF7" s="32" t="b">
        <v>1</v>
      </c>
      <c r="AJ7" s="132" t="s">
        <v>21</v>
      </c>
      <c r="AL7" s="133" t="s">
        <v>22</v>
      </c>
    </row>
    <row r="8" spans="1:40" ht="12.75" customHeight="1" x14ac:dyDescent="0.25">
      <c r="A8" s="18"/>
      <c r="B8" s="18"/>
      <c r="C8" s="18"/>
      <c r="D8" s="8"/>
      <c r="F8" s="134" t="e">
        <f ca="1">IF(LEN(INFO("release"))&gt;5,"'Referência "&amp;Excel_BuiltIn_Database&amp;".xls'#Banco.$a5:$a$65536","'[Referência "&amp;Excel_BuiltIn_Database&amp;".xls]Banco'!$a5:$a$65536")</f>
        <v>#VALUE!</v>
      </c>
      <c r="G8" s="134"/>
      <c r="H8" s="134"/>
      <c r="I8" s="134"/>
      <c r="J8" s="134"/>
      <c r="K8" s="134"/>
      <c r="L8" s="135" t="s">
        <v>23</v>
      </c>
      <c r="M8" s="8"/>
      <c r="N8" s="8"/>
      <c r="O8" s="136" t="e">
        <f ca="1">IF(ISERROR(INDIRECT($F$9)),"(N/D: 'Referência "&amp;Excel_BuiltIn_Database&amp;".xls)",INDIRECT($F$9))</f>
        <v>#VALUE!</v>
      </c>
      <c r="P8" s="136"/>
      <c r="Q8" s="33" t="s">
        <v>144</v>
      </c>
      <c r="R8" s="22" t="e">
        <f>IF(TIPOORCAMENTO="Licitado",Import.empresa,Import.DescLote)</f>
        <v>#REF!</v>
      </c>
      <c r="S8" s="137" t="str">
        <f>IF(TIPOORCAMENTO="Licitado",Import.RegimeExecução,Import.Município)</f>
        <v>NAVIRAÍ/MS</v>
      </c>
      <c r="T8" s="137"/>
      <c r="U8" s="137"/>
      <c r="V8" s="34" t="str">
        <f>IF(TIPOORCAMENTO="Licitado","",TEXT(F5,"0,00%"))</f>
        <v>22,82%</v>
      </c>
      <c r="W8" s="34" t="str">
        <f>IF(TIPOORCAMENTO="Licitado","",TEXT(G5,"0,00%"))</f>
        <v>0,00%</v>
      </c>
      <c r="X8" s="35" t="str">
        <f>IF(TIPOORCAMENTO="Licitado",Import.CTEF,TEXT(H5,"0,00%"))</f>
        <v>0,00%</v>
      </c>
      <c r="Y8" s="135" t="s">
        <v>24</v>
      </c>
      <c r="Z8" s="135" t="s">
        <v>25</v>
      </c>
      <c r="AA8" s="36"/>
      <c r="AB8" s="36"/>
      <c r="AE8" s="27" t="s">
        <v>26</v>
      </c>
      <c r="AF8" s="32" t="b">
        <v>1</v>
      </c>
      <c r="AG8" s="8"/>
      <c r="AH8" s="8"/>
      <c r="AJ8" s="132"/>
      <c r="AL8" s="133"/>
      <c r="AN8" s="8"/>
    </row>
    <row r="9" spans="1:40" ht="12.75" customHeight="1" x14ac:dyDescent="0.25">
      <c r="A9" s="8"/>
      <c r="B9" s="8"/>
      <c r="C9" s="8"/>
      <c r="D9" s="8"/>
      <c r="F9" s="134" t="e">
        <f ca="1">IF(LEN(INFO("release"))&gt;5,"'Referência "&amp;Excel_BuiltIn_Database&amp;".xls'#Banco.$d$3","'[Referência "&amp;Excel_BuiltIn_Database&amp;".xls]Banco'!$d$3")</f>
        <v>#VALUE!</v>
      </c>
      <c r="G9" s="134"/>
      <c r="H9" s="134"/>
      <c r="I9" s="134"/>
      <c r="J9" s="134"/>
      <c r="K9" s="134"/>
      <c r="L9" s="135"/>
      <c r="M9" s="8"/>
      <c r="N9" s="8"/>
      <c r="O9" s="37"/>
      <c r="P9" s="8"/>
      <c r="Q9" s="8"/>
      <c r="R9" s="8"/>
      <c r="S9" s="8"/>
      <c r="T9" s="8"/>
      <c r="U9" s="8"/>
      <c r="V9" s="8"/>
      <c r="W9" s="8"/>
      <c r="X9" s="8"/>
      <c r="Y9" s="135"/>
      <c r="Z9" s="135"/>
      <c r="AA9" s="8"/>
      <c r="AB9" s="8"/>
      <c r="AC9" s="8"/>
      <c r="AD9" s="8"/>
      <c r="AE9" s="27" t="s">
        <v>27</v>
      </c>
      <c r="AF9" s="32" t="b">
        <v>1</v>
      </c>
      <c r="AG9" s="8"/>
      <c r="AJ9" s="132"/>
      <c r="AL9" s="133"/>
      <c r="AN9" s="8"/>
    </row>
    <row r="10" spans="1:40" x14ac:dyDescent="0.25">
      <c r="A10" s="8"/>
      <c r="B10" s="8"/>
      <c r="C10" s="8"/>
      <c r="D10" s="8"/>
      <c r="E10" s="9"/>
      <c r="F10" s="9"/>
      <c r="G10" s="13"/>
      <c r="H10" s="13"/>
      <c r="I10" s="8"/>
      <c r="J10" s="8"/>
      <c r="K10" s="8"/>
      <c r="L10" s="135"/>
      <c r="M10" s="8"/>
      <c r="N10" s="8"/>
      <c r="O10" s="37"/>
      <c r="P10" s="8"/>
      <c r="Q10" s="8"/>
      <c r="R10" s="8"/>
      <c r="S10" s="8"/>
      <c r="T10" s="8"/>
      <c r="U10" s="8"/>
      <c r="V10" s="8"/>
      <c r="W10" s="8"/>
      <c r="X10" s="8"/>
      <c r="Y10" s="135"/>
      <c r="Z10" s="135"/>
      <c r="AC10" s="38" t="s">
        <v>28</v>
      </c>
      <c r="AD10" s="8"/>
      <c r="AE10" s="27" t="s">
        <v>29</v>
      </c>
      <c r="AF10" s="32" t="b">
        <v>1</v>
      </c>
      <c r="AG10" s="8"/>
      <c r="AH10" s="8"/>
      <c r="AJ10" s="132"/>
      <c r="AL10" s="133"/>
      <c r="AN10" s="8"/>
    </row>
    <row r="11" spans="1:40" x14ac:dyDescent="0.25">
      <c r="A11" s="8"/>
      <c r="B11" s="8"/>
      <c r="C11" s="8"/>
      <c r="D11" s="8"/>
      <c r="E11" s="9"/>
      <c r="F11" s="9"/>
      <c r="G11" s="13"/>
      <c r="H11" s="39"/>
      <c r="I11" s="8"/>
      <c r="J11" s="8"/>
      <c r="K11" s="8"/>
      <c r="L11" s="135"/>
      <c r="M11" s="8"/>
      <c r="N11" s="8"/>
      <c r="O11" s="8"/>
      <c r="P11" s="8"/>
      <c r="Q11" s="8"/>
      <c r="R11" s="8"/>
      <c r="S11" s="8"/>
      <c r="T11" s="8"/>
      <c r="U11" s="8"/>
      <c r="V11" s="8"/>
      <c r="W11" s="8"/>
      <c r="X11" s="8"/>
      <c r="Y11" s="135"/>
      <c r="Z11" s="135"/>
      <c r="AC11" s="40" t="str">
        <f ca="1">IF(COUNTIF($AC$15:OFFSET($AC$223,-1,0),"DESCRIÇÃO")+COUNTIF($AC$15:OFFSET($AC$223,-1,0),"UNIDADE")+COUNTIF($AC$15:OFFSET($AC$223,-1,0),"SEM VALOR")&gt;0,"NÃO OK","OK")</f>
        <v>OK</v>
      </c>
      <c r="AD11" s="8"/>
      <c r="AE11" s="27" t="s">
        <v>30</v>
      </c>
      <c r="AF11" s="32" t="b">
        <v>1</v>
      </c>
      <c r="AG11" s="8"/>
      <c r="AH11" s="8"/>
      <c r="AJ11" s="132"/>
      <c r="AL11" s="133"/>
      <c r="AN11" s="8"/>
    </row>
    <row r="12" spans="1:40" x14ac:dyDescent="0.25">
      <c r="A12" s="8"/>
      <c r="B12" s="8"/>
      <c r="C12" s="8"/>
      <c r="D12" s="8"/>
      <c r="E12" s="9"/>
      <c r="F12" s="9"/>
      <c r="G12" s="13"/>
      <c r="H12" s="13"/>
      <c r="I12" s="8"/>
      <c r="J12" s="8"/>
      <c r="K12" s="8"/>
      <c r="L12" s="135"/>
      <c r="M12" s="8"/>
      <c r="N12" s="8"/>
      <c r="O12" s="8"/>
      <c r="P12" s="8"/>
      <c r="Q12" s="8"/>
      <c r="R12" s="8"/>
      <c r="S12" s="8"/>
      <c r="T12" s="8"/>
      <c r="U12" s="8"/>
      <c r="V12" s="8"/>
      <c r="W12" s="8"/>
      <c r="X12" s="8"/>
      <c r="Y12" s="135"/>
      <c r="Z12" s="135"/>
      <c r="AA12" s="138" t="s">
        <v>31</v>
      </c>
      <c r="AB12" s="138"/>
      <c r="AC12" s="8"/>
      <c r="AD12" s="8"/>
      <c r="AE12" s="8"/>
      <c r="AF12" s="8"/>
      <c r="AG12" s="8"/>
      <c r="AH12" s="8"/>
      <c r="AJ12" s="41" t="s">
        <v>32</v>
      </c>
      <c r="AL12" s="42" t="s">
        <v>32</v>
      </c>
      <c r="AN12" s="8"/>
    </row>
    <row r="13" spans="1:40" ht="35.1" customHeight="1" x14ac:dyDescent="0.25">
      <c r="A13" s="43" t="s">
        <v>33</v>
      </c>
      <c r="B13" s="43" t="s">
        <v>34</v>
      </c>
      <c r="C13" s="43" t="s">
        <v>35</v>
      </c>
      <c r="D13" s="43" t="s">
        <v>36</v>
      </c>
      <c r="E13" s="43" t="s">
        <v>37</v>
      </c>
      <c r="F13" s="43" t="s">
        <v>38</v>
      </c>
      <c r="G13" s="43" t="s">
        <v>39</v>
      </c>
      <c r="H13" s="43" t="s">
        <v>40</v>
      </c>
      <c r="I13" s="43" t="s">
        <v>41</v>
      </c>
      <c r="J13" s="43" t="s">
        <v>42</v>
      </c>
      <c r="K13" s="43" t="s">
        <v>43</v>
      </c>
      <c r="L13" s="41" t="s">
        <v>32</v>
      </c>
      <c r="M13" s="43" t="s">
        <v>44</v>
      </c>
      <c r="N13" s="44" t="s">
        <v>45</v>
      </c>
      <c r="O13" s="43" t="s">
        <v>46</v>
      </c>
      <c r="P13" s="43" t="s">
        <v>47</v>
      </c>
      <c r="Q13" s="43" t="s">
        <v>48</v>
      </c>
      <c r="R13" s="43" t="s">
        <v>49</v>
      </c>
      <c r="S13" s="45" t="s">
        <v>50</v>
      </c>
      <c r="T13" s="43" t="s">
        <v>20</v>
      </c>
      <c r="U13" s="43" t="str">
        <f>IF(TIPOORCAMENTO="Licitado","","Custo Unitário (sem BDI) (R$)")</f>
        <v>Custo Unitário (sem BDI) (R$)</v>
      </c>
      <c r="V13" s="43" t="str">
        <f>IF(TIPOORCAMENTO="Licitado","","BDI
(%)")</f>
        <v>BDI
(%)</v>
      </c>
      <c r="W13" s="43" t="s">
        <v>51</v>
      </c>
      <c r="X13" s="43" t="s">
        <v>52</v>
      </c>
      <c r="Y13" s="41" t="s">
        <v>32</v>
      </c>
      <c r="Z13" s="41" t="s">
        <v>32</v>
      </c>
      <c r="AA13" s="46" t="s">
        <v>53</v>
      </c>
      <c r="AB13" s="47" t="s">
        <v>54</v>
      </c>
      <c r="AC13" s="43" t="s">
        <v>55</v>
      </c>
      <c r="AD13" s="48" t="s">
        <v>56</v>
      </c>
      <c r="AE13" s="48" t="s">
        <v>57</v>
      </c>
      <c r="AF13" s="48" t="s">
        <v>58</v>
      </c>
      <c r="AG13" s="49" t="s">
        <v>59</v>
      </c>
      <c r="AH13" s="50" t="str">
        <f>IF(TIPOORCAMENTO="LICITADO","Valor BDI Edital","Valor BDI")</f>
        <v>Valor BDI</v>
      </c>
      <c r="AJ13" s="51" t="s">
        <v>20</v>
      </c>
      <c r="AL13" s="51" t="s">
        <v>51</v>
      </c>
      <c r="AM13" s="49" t="s">
        <v>60</v>
      </c>
      <c r="AN13" s="52" t="s">
        <v>61</v>
      </c>
    </row>
    <row r="14" spans="1:40" hidden="1" x14ac:dyDescent="0.25">
      <c r="A14" t="str">
        <f>CHOOSE(1+LOG(1+2*(ORÇAMENTO.Nivel="Meta")+4*(ORÇAMENTO.Nivel="Nível 2")+8*(ORÇAMENTO.Nivel="Nível 3")+16*(ORÇAMENTO.Nivel="Nível 4")+32*(ORÇAMENTO.Nivel="Serviço"),2),0,1,2,3,4,"S")</f>
        <v>S</v>
      </c>
      <c r="B14" t="str">
        <f ca="1">IF(OR(C14="s",C14=0),OFFSET(B14,-1,0),C14)</f>
        <v>Save Nivel</v>
      </c>
      <c r="C14" t="str">
        <f ca="1">IF(OFFSET(C14,-1,0)="L",1,IF(OFFSET(C14,-1,0)=1,2,IF(OR(A14="s",A14=0),"S",IF(AND(OFFSET(C14,-1,0)=2,A14=4),3,IF(AND(OR(OFFSET(C14,-1,0)="s",OFFSET(C14,-1,0)=0),A14&lt;&gt;"s",A14&gt;OFFSET(B14,-1,0)),OFFSET(B14,-1,0),A14)))))</f>
        <v>S</v>
      </c>
      <c r="D14">
        <f ca="1">IF(OR(C14="S",C14=0),0,IF(ISERROR(K14),J14,SMALL(J14:K14,1)))</f>
        <v>0</v>
      </c>
      <c r="E14" t="str">
        <f ca="1">IF($C14=1,OFFSET(E14,-1,0)+MAX(1,COUNTIF([1]QCI!$A$13:$A$24,OFFSET([1]ORÇAMENTO!E14,-1,0))),OFFSET(E14,-1,0))</f>
        <v>n1</v>
      </c>
      <c r="F14" t="str">
        <f ca="1">IF($C14=1,0,IF($C14=2,OFFSET(F14,-1,0)+1,OFFSET(F14,-1,0)))</f>
        <v>n2</v>
      </c>
      <c r="G14" t="str">
        <f ca="1">IF(AND($C14&lt;=2,$C14&lt;&gt;0),0,IF($C14=3,OFFSET(G14,-1,0)+1,OFFSET(G14,-1,0)))</f>
        <v>n3</v>
      </c>
      <c r="H14" t="str">
        <f ca="1">IF(AND($C14&lt;=3,$C14&lt;&gt;0),0,IF($C14=4,OFFSET(H14,-1,0)+1,OFFSET(H14,-1,0)))</f>
        <v>n4</v>
      </c>
      <c r="I14" t="e">
        <f ca="1">IF(AND($C14&lt;=4,$C14&lt;&gt;0),0,IF(AND($C14="S",$X14&gt;0),OFFSET(I14,-1,0)+1,OFFSET(I14,-1,0)))</f>
        <v>#VALUE!</v>
      </c>
      <c r="J14">
        <f ca="1">IF(OR($C14="S",$C14=0),0,MATCH(0,OFFSET($D14,1,$C14,ROW($C$223)-ROW($C14)),0))</f>
        <v>0</v>
      </c>
      <c r="K14">
        <f ca="1">IF(OR($C14="S",$C14=0),0,MATCH(OFFSET($D14,0,$C14)+IF($C14&lt;&gt;1,1,COUNTIF([1]QCI!$A$13:$A$24,[1]ORÇAMENTO!E14)),OFFSET($D14,1,$C14,ROW($C$223)-ROW($C14)),0))</f>
        <v>0</v>
      </c>
      <c r="L14" s="53" t="e">
        <f ca="1">IF(OR($X14&gt;0,$C14=1,$C14=2,$C14=3,$C14=4),"F","")</f>
        <v>#VALUE!</v>
      </c>
      <c r="M14" s="54" t="s">
        <v>7</v>
      </c>
      <c r="N14" s="55" t="str">
        <f ca="1">CHOOSE(1+LOG(1+2*(C14=1)+4*(C14=2)+8*(C14=3)+16*(C14=4)+32*(C14="S"),2),"","Meta","Nível 2","Nível 3","Nível 4","Serviço")</f>
        <v>Serviço</v>
      </c>
      <c r="O14" s="56" t="e">
        <f ca="1">IF(OR($C14=0,$L14=""),"-",CONCATENATE(E14&amp;".",IF(AND($A$5&gt;=2,$C14&gt;=2),F14&amp;".",""),IF(AND($A$5&gt;=3,$C14&gt;=3),G14&amp;".",""),IF(AND($A$5&gt;=4,$C14&gt;=4),H14&amp;".",""),IF($C14="S",I14&amp;".","")))</f>
        <v>#VALUE!</v>
      </c>
      <c r="P14" s="57" t="s">
        <v>62</v>
      </c>
      <c r="Q14" s="58"/>
      <c r="R14" s="59" t="e">
        <f ca="1">IF($C14="S",REFERENCIA.Descricao,"(digite a descrição aqui)")</f>
        <v>#VALUE!</v>
      </c>
      <c r="S14" s="60" t="str">
        <f ca="1">REFERENCIA.Unidade</f>
        <v>-</v>
      </c>
      <c r="T14" s="61" t="e">
        <f ca="1">OFFSET([1]CÁLCULO!H$15,ROW($T14)-ROW(T$15),0)</f>
        <v>#VALUE!</v>
      </c>
      <c r="U14" s="62"/>
      <c r="V14" s="63" t="s">
        <v>10</v>
      </c>
      <c r="W14" s="61">
        <f ca="1">IF($C14="S",ROUND(IF(TIPOORCAMENTO="Proposto",ORÇAMENTO.CustoUnitario*(1+$AH14),ORÇAMENTO.PrecoUnitarioLicitado),15-13*$AF$10),0)</f>
        <v>0</v>
      </c>
      <c r="X14" s="64" t="e">
        <f ca="1">IF($C14="S",VTOTAL1,IF($C14=0,0,ROUND(SomaAgrup,15-13*$AF$11)))</f>
        <v>#VALUE!</v>
      </c>
      <c r="Y14" s="65" t="s">
        <v>63</v>
      </c>
      <c r="Z14" t="e">
        <f ca="1">IF(AND($C14="S",$X14&gt;0),IF(ISBLANK($Y14),"RA",LEFT($Y14,2)),"")</f>
        <v>#VALUE!</v>
      </c>
      <c r="AA14" s="66" t="e">
        <f ca="1">IF($C14="S",IF($Z14="CP",$X14,IF($Z14="RA",(($X14)*[1]QCI!$AA$3),0)),SomaAgrup)</f>
        <v>#VALUE!</v>
      </c>
      <c r="AB14" s="67" t="e">
        <f ca="1">IF($C14="S",IF($Z14="OU",ROUND($X14,2),0),SomaAgrup)</f>
        <v>#VALUE!</v>
      </c>
      <c r="AC14" s="68" t="e">
        <f ca="1">IF($N14="","",IF(ORÇAMENTO.Descricao="","DESCRIÇÃO",IF(AND($C14="S",ORÇAMENTO.Unidade=""),"UNIDADE",IF($X14&lt;0,"VALOR NEGATIVO",IF(OR(AND(TIPOORCAMENTO="Proposto",$AG14&lt;&gt;"",$AG14&gt;0,ORÇAMENTO.CustoUnitario&gt;$AG14),AND(TIPOORCAMENTO="LICITADO",ORÇAMENTO.PrecoUnitarioLicitado&gt;$AN14)),"ACIMA REF.","")))))</f>
        <v>#VALUE!</v>
      </c>
      <c r="AD14" s="8" t="str">
        <f ca="1">IF(C14&lt;=CRONO.NivelExibicao,MAX($AD$15:OFFSET(AD14,-1,0))+IF($C14&lt;&gt;1,1,MAX(1,COUNTIF([1]QCI!$A$13:$A$24,OFFSET($E14,-1,0)))),"")</f>
        <v/>
      </c>
      <c r="AE14" s="18" t="b">
        <f ca="1">IF(AND($C14="S",ORÇAMENTO.CodBarra&lt;&gt;""),IF(ORÇAMENTO.Fonte="",ORÇAMENTO.CodBarra,CONCATENATE(ORÇAMENTO.Fonte," ",ORÇAMENTO.CodBarra)))</f>
        <v>0</v>
      </c>
      <c r="AF14" s="69" t="e">
        <f ca="1">IF(ISERROR(INDIRECT(ORÇAMENTO.BancoRef)),"(abra o arquivo 'Referência "&amp;Excel_BuiltIn_Database&amp;".xls)",IF(OR($C14&lt;&gt;"S",ORÇAMENTO.CodBarra=""),"(Sem Código)",IF(ISERROR(MATCH($AE14,INDIRECT(ORÇAMENTO.BancoRef),0)),"(Código não identificado nas referências)",MATCH($AE14,INDIRECT(ORÇAMENTO.BancoRef),0))))</f>
        <v>#VALUE!</v>
      </c>
      <c r="AG14" s="70" t="e">
        <f ca="1">ROUND(IF(DESONERACAO="sim",REFERENCIA.Desonerado,REFERENCIA.NaoDesonerado),2)</f>
        <v>#VALUE!</v>
      </c>
      <c r="AH14" s="71">
        <f>ROUND(IF(ISNUMBER(ORÇAMENTO.OpcaoBDI),ORÇAMENTO.OpcaoBDI,IF(LEFT(ORÇAMENTO.OpcaoBDI,3)="BDI",HLOOKUP(ORÇAMENTO.OpcaoBDI,$F$4:$H$5,2,FALSE),0)),15-11*$AF$9)</f>
        <v>0.22819999999999999</v>
      </c>
      <c r="AJ14" s="72"/>
      <c r="AL14" s="73"/>
      <c r="AM14" s="74" t="e">
        <f t="shared" ref="AM14:AM200" ca="1" si="0">$X14</f>
        <v>#VALUE!</v>
      </c>
      <c r="AN14" s="75">
        <f>ROUND(ORÇAMENTO.CustoUnitario*(1+$AH14),2)</f>
        <v>0</v>
      </c>
    </row>
    <row r="15" spans="1:40" x14ac:dyDescent="0.25">
      <c r="A15">
        <v>0</v>
      </c>
      <c r="C15" t="s">
        <v>64</v>
      </c>
      <c r="D15">
        <f ca="1">COUNTA(OFFSET(D15,1,0):D$223)</f>
        <v>207</v>
      </c>
      <c r="E15">
        <v>0</v>
      </c>
      <c r="L15" s="53" t="s">
        <v>65</v>
      </c>
      <c r="M15" s="76" t="str">
        <f>IF(TIPOORCAMENTO="LICITADO","CTEF","LOTE")</f>
        <v>LOTE</v>
      </c>
      <c r="N15" s="76" t="str">
        <f>IF(TIPOORCAMENTO="LICITADO","CTEF","LOTE")</f>
        <v>LOTE</v>
      </c>
      <c r="O15" s="126">
        <v>0</v>
      </c>
      <c r="P15" s="126"/>
      <c r="Q15" s="126"/>
      <c r="R15" s="126"/>
      <c r="S15" s="77"/>
      <c r="T15" s="78"/>
      <c r="U15" s="78"/>
      <c r="V15" s="79"/>
      <c r="W15" s="78"/>
      <c r="X15" s="80">
        <f ca="1">ROUND(SUM(X16,X28,X33,X37,X44,X50,X54,X62,X66,X70,X74,X93,X112,X117,X135,X149,X157,X165,X172,X177,X182,X187,X192,X196,X209,X219),2)</f>
        <v>261492.2</v>
      </c>
      <c r="Y15" s="18"/>
      <c r="Z15" t="str">
        <f ca="1">IF(AND($C15="S",$X15&gt;0),LEFT($Y15,2),"")</f>
        <v/>
      </c>
      <c r="AA15" s="81">
        <f ca="1">SUMIF(OFFSET($C15,1,0,ROW(AA223)-ROW(AA15)-1),"S",OFFSET(AA15,1,0,ROW(AA223)-ROW(AA15)-1))</f>
        <v>0</v>
      </c>
      <c r="AB15" s="82">
        <f ca="1">SUMIF(OFFSET($C15,1,0,ROW(AB223)-ROW(AB15)-1),"S",OFFSET(AB15,1,0,ROW(AB223)-ROW(AB15)-1))</f>
        <v>0</v>
      </c>
      <c r="AC15" s="83"/>
      <c r="AD15" s="8"/>
      <c r="AE15" s="8"/>
      <c r="AF15" s="8"/>
      <c r="AG15" s="84"/>
      <c r="AH15" s="85"/>
      <c r="AJ15" s="86"/>
      <c r="AL15" s="87"/>
      <c r="AM15" s="88">
        <f t="shared" ca="1" si="0"/>
        <v>261492.2</v>
      </c>
      <c r="AN15" s="89"/>
    </row>
    <row r="16" spans="1:40" x14ac:dyDescent="0.25">
      <c r="A16">
        <f t="shared" ref="A16:A27" si="1">CHOOSE(1+LOG(1+2*(ORÇAMENTO.Nivel="Meta")+4*(ORÇAMENTO.Nivel="Nível 2")+8*(ORÇAMENTO.Nivel="Nível 3")+16*(ORÇAMENTO.Nivel="Nível 4")+32*(ORÇAMENTO.Nivel="Serviço"),2),0,1,2,3,4,"S")</f>
        <v>1</v>
      </c>
      <c r="B16">
        <f t="shared" ref="B16:B199" ca="1" si="2">IF(OR(C16="s",C16=0),OFFSET(B16,-1,0),C16)</f>
        <v>1</v>
      </c>
      <c r="C16">
        <f t="shared" ref="C16:C199" ca="1" si="3">IF(OFFSET(C16,-1,0)="L",1,IF(OFFSET(C16,-1,0)=1,2,IF(OR(A16="s",A16=0),"S",IF(AND(OFFSET(C16,-1,0)=2,A16=4),3,IF(AND(OR(OFFSET(C16,-1,0)="s",OFFSET(C16,-1,0)=0),A16&lt;&gt;"s",A16&gt;OFFSET(B16,-1,0)),OFFSET(B16,-1,0),A16)))))</f>
        <v>1</v>
      </c>
      <c r="D16">
        <f t="shared" ref="D16:D199" ca="1" si="4">IF(OR(C16="S",C16=0),0,IF(ISERROR(K16),J16,SMALL(J16:K16,1)))</f>
        <v>207</v>
      </c>
      <c r="E16" t="e">
        <f ca="1">IF($C16=1,OFFSET(E16,-1,0)+MAX(1,COUNTIF([1]QCI!$A$13:$A$24,OFFSET([1]ORÇAMENTO!E16,-1,0))),OFFSET(E16,-1,0))</f>
        <v>#VALUE!</v>
      </c>
      <c r="F16">
        <f t="shared" ref="F16:F199" ca="1" si="5">IF($C16=1,0,IF($C16=2,OFFSET(F16,-1,0)+1,OFFSET(F16,-1,0)))</f>
        <v>0</v>
      </c>
      <c r="G16">
        <f t="shared" ref="G16:G199" ca="1" si="6">IF(AND($C16&lt;=2,$C16&lt;&gt;0),0,IF($C16=3,OFFSET(G16,-1,0)+1,OFFSET(G16,-1,0)))</f>
        <v>0</v>
      </c>
      <c r="H16">
        <f t="shared" ref="H16:H199" ca="1" si="7">IF(AND($C16&lt;=3,$C16&lt;&gt;0),0,IF($C16=4,OFFSET(H16,-1,0)+1,OFFSET(H16,-1,0)))</f>
        <v>0</v>
      </c>
      <c r="I16">
        <f t="shared" ref="I16:I199" ca="1" si="8">IF(AND($C16&lt;=4,$C16&lt;&gt;0),0,IF(AND($C16="S",$X16&gt;0),OFFSET(I16,-1,0)+1,OFFSET(I16,-1,0)))</f>
        <v>0</v>
      </c>
      <c r="J16">
        <f t="shared" ref="J16:J47" ca="1" si="9">IF(OR($C16="S",$C16=0),0,MATCH(0,OFFSET($D16,1,$C16,ROW($C$223)-ROW($C16)),0))</f>
        <v>207</v>
      </c>
      <c r="K16" t="e">
        <f ca="1">IF(OR($C16="S",$C16=0),0,MATCH(OFFSET($D16,0,$C16)+IF($C16&lt;&gt;1,1,COUNTIF([1]QCI!$A$13:$A$24,[1]ORÇAMENTO!E16)),OFFSET($D16,1,$C16,ROW($C$223)-ROW($C16)),0))</f>
        <v>#VALUE!</v>
      </c>
      <c r="L16" s="53" t="str">
        <f t="shared" ref="L16:L199" ca="1" si="10">IF(OR($X16&gt;0,$C16=1,$C16=2,$C16=3,$C16=4),"F","")</f>
        <v>F</v>
      </c>
      <c r="M16" s="54" t="s">
        <v>3</v>
      </c>
      <c r="N16" s="55" t="str">
        <f t="shared" ref="N16:N199" ca="1" si="11">CHOOSE(1+LOG(1+2*(C16=1)+4*(C16=2)+8*(C16=3)+16*(C16=4)+32*(C16="S"),2),"","Meta","Nível 2","Nível 3","Nível 4","Serviço")</f>
        <v>Meta</v>
      </c>
      <c r="O16" s="56" t="s">
        <v>249</v>
      </c>
      <c r="P16" s="57" t="s">
        <v>62</v>
      </c>
      <c r="Q16" s="58"/>
      <c r="R16" s="59" t="s">
        <v>66</v>
      </c>
      <c r="S16" s="60" t="str">
        <f t="shared" ref="S16:S20" ca="1" si="12">REFERENCIA.Unidade</f>
        <v>-</v>
      </c>
      <c r="T16" s="61" t="e">
        <f ca="1">OFFSET([1]CÁLCULO!H$15,ROW($T16)-ROW(T$15),0)</f>
        <v>#VALUE!</v>
      </c>
      <c r="U16" s="62"/>
      <c r="V16" s="63" t="s">
        <v>10</v>
      </c>
      <c r="W16" s="61">
        <f t="shared" ref="W16:W27" ca="1" si="13">IF($C16="S",ROUND(IF(TIPOORCAMENTO="Proposto",ORÇAMENTO.CustoUnitario*(1+$AH16),ORÇAMENTO.PrecoUnitarioLicitado),15-13*$AF$10),0)</f>
        <v>0</v>
      </c>
      <c r="X16" s="64">
        <f ca="1">ROUND(SUM(X20,X17),2)</f>
        <v>11915.9</v>
      </c>
      <c r="Y16" s="65" t="s">
        <v>63</v>
      </c>
      <c r="Z16" t="str">
        <f t="shared" ref="Z16:Z199" ca="1" si="14">IF(AND($C16="S",$X16&gt;0),IF(ISBLANK($Y16),"RA",LEFT($Y16,2)),"")</f>
        <v/>
      </c>
      <c r="AA16" s="66">
        <f ca="1">IF($C16="S",IF($Z16="CP",$X16,IF($Z16="RA",(($X16)*[1]QCI!$AA$3),0)),SomaAgrup)</f>
        <v>0</v>
      </c>
      <c r="AB16" s="67">
        <f t="shared" ref="AB16:AB27" ca="1" si="15">IF($C16="S",IF($Z16="OU",ROUND($X16,2),0),SomaAgrup)</f>
        <v>0</v>
      </c>
      <c r="AC16" s="68" t="e">
        <f t="shared" ref="AC16:AC27" ca="1" si="16">IF($N16="","",IF(ORÇAMENTO.Descricao="","DESCRIÇÃO",IF(AND($C16="S",ORÇAMENTO.Unidade=""),"UNIDADE",IF($X16&lt;0,"VALOR NEGATIVO",IF(OR(AND(TIPOORCAMENTO="Proposto",$AG16&lt;&gt;"",$AG16&gt;0,ORÇAMENTO.CustoUnitario&gt;$AG16),AND(TIPOORCAMENTO="LICITADO",ORÇAMENTO.PrecoUnitarioLicitado&gt;$AN16)),"ACIMA REF.","")))))</f>
        <v>#VALUE!</v>
      </c>
      <c r="AD16" s="8" t="e">
        <f ca="1">IF(C16&lt;=CRONO.NivelExibicao,MAX($AD$15:OFFSET(AD16,-1,0))+IF($C16&lt;&gt;1,1,MAX(1,COUNTIF([1]QCI!$A$13:$A$24,OFFSET($E16,-1,0)))),"")</f>
        <v>#VALUE!</v>
      </c>
      <c r="AE16" s="18" t="b">
        <f t="shared" ref="AE16:AE27" ca="1" si="17">IF(AND($C16="S",ORÇAMENTO.CodBarra&lt;&gt;""),IF(ORÇAMENTO.Fonte="",ORÇAMENTO.CodBarra,CONCATENATE(ORÇAMENTO.Fonte," ",ORÇAMENTO.CodBarra)))</f>
        <v>0</v>
      </c>
      <c r="AF16" s="69" t="e">
        <f t="shared" ref="AF16:AF27" ca="1" si="18">IF(ISERROR(INDIRECT(ORÇAMENTO.BancoRef)),"(abra o arquivo 'Referência "&amp;Excel_BuiltIn_Database&amp;".xls)",IF(OR($C16&lt;&gt;"S",ORÇAMENTO.CodBarra=""),"(Sem Código)",IF(ISERROR(MATCH($AE16,INDIRECT(ORÇAMENTO.BancoRef),0)),"(Código não identificado nas referências)",MATCH($AE16,INDIRECT(ORÇAMENTO.BancoRef),0))))</f>
        <v>#VALUE!</v>
      </c>
      <c r="AG16" s="70" t="e">
        <f t="shared" ref="AG16:AG20" ca="1" si="19">ROUND(IF(DESONERACAO="sim",REFERENCIA.Desonerado,REFERENCIA.NaoDesonerado),2)</f>
        <v>#VALUE!</v>
      </c>
      <c r="AH16" s="71">
        <f t="shared" ref="AH16:AH27" si="20">ROUND(IF(ISNUMBER(ORÇAMENTO.OpcaoBDI),ORÇAMENTO.OpcaoBDI,IF(LEFT(ORÇAMENTO.OpcaoBDI,3)="BDI",HLOOKUP(ORÇAMENTO.OpcaoBDI,$F$4:$H$5,2,FALSE),0)),15-11*$AF$9)</f>
        <v>0.22819999999999999</v>
      </c>
      <c r="AJ16" s="72"/>
      <c r="AL16" s="73"/>
      <c r="AM16" s="74">
        <f t="shared" ca="1" si="0"/>
        <v>11915.9</v>
      </c>
      <c r="AN16" s="75">
        <f t="shared" ref="AN16:AN27" si="21">ROUND(ORÇAMENTO.CustoUnitario*(1+$AH16),2)</f>
        <v>0</v>
      </c>
    </row>
    <row r="17" spans="1:40" x14ac:dyDescent="0.25">
      <c r="A17">
        <f t="shared" si="1"/>
        <v>2</v>
      </c>
      <c r="B17">
        <f t="shared" ref="B17:B19" ca="1" si="22">IF(OR(C17="s",C17=0),OFFSET(B17,-1,0),C17)</f>
        <v>2</v>
      </c>
      <c r="C17">
        <f t="shared" ref="C17:C19" ca="1" si="23">IF(OFFSET(C17,-1,0)="L",1,IF(OFFSET(C17,-1,0)=1,2,IF(OR(A17="s",A17=0),"S",IF(AND(OFFSET(C17,-1,0)=2,A17=4),3,IF(AND(OR(OFFSET(C17,-1,0)="s",OFFSET(C17,-1,0)=0),A17&lt;&gt;"s",A17&gt;OFFSET(B17,-1,0)),OFFSET(B17,-1,0),A17)))))</f>
        <v>2</v>
      </c>
      <c r="D17">
        <f t="shared" ref="D17:D19" ca="1" si="24">IF(OR(C17="S",C17=0),0,IF(ISERROR(K17),J17,SMALL(J17:K17,1)))</f>
        <v>3</v>
      </c>
      <c r="E17" t="e">
        <f ca="1">IF($C17=1,OFFSET(E17,-1,0)+MAX(1,COUNTIF([1]QCI!$A$13:$A$24,OFFSET([1]ORÇAMENTO!E14,-1,0))),OFFSET(E17,-1,0))</f>
        <v>#VALUE!</v>
      </c>
      <c r="F17">
        <f t="shared" ca="1" si="5"/>
        <v>1</v>
      </c>
      <c r="G17">
        <f t="shared" ca="1" si="6"/>
        <v>0</v>
      </c>
      <c r="H17">
        <f t="shared" ca="1" si="7"/>
        <v>0</v>
      </c>
      <c r="I17">
        <f t="shared" ca="1" si="8"/>
        <v>0</v>
      </c>
      <c r="J17">
        <f t="shared" ca="1" si="9"/>
        <v>11</v>
      </c>
      <c r="K17">
        <f ca="1">IF(OR($C17="S",$C17=0),0,MATCH(OFFSET($D17,0,$C17)+IF($C17&lt;&gt;1,1,COUNTIF([1]QCI!$A$13:$A$24,[1]ORÇAMENTO!E14)),OFFSET($D17,1,$C17,ROW($C$223)-ROW($C17)),0))</f>
        <v>3</v>
      </c>
      <c r="L17" s="53" t="str">
        <f t="shared" ca="1" si="10"/>
        <v>F</v>
      </c>
      <c r="M17" s="54" t="s">
        <v>4</v>
      </c>
      <c r="N17" s="55" t="str">
        <f t="shared" ref="N17:N19" ca="1" si="25">CHOOSE(1+LOG(1+2*(C17=1)+4*(C17=2)+8*(C17=3)+16*(C17=4)+32*(C17="S"),2),"","Meta","Nível 2","Nível 3","Nível 4","Serviço")</f>
        <v>Nível 2</v>
      </c>
      <c r="O17" s="56" t="s">
        <v>250</v>
      </c>
      <c r="P17" s="57" t="s">
        <v>62</v>
      </c>
      <c r="Q17" s="58"/>
      <c r="R17" s="59" t="s">
        <v>450</v>
      </c>
      <c r="S17" s="60" t="str">
        <f t="shared" ca="1" si="12"/>
        <v>-</v>
      </c>
      <c r="T17" s="61" t="e">
        <f ca="1">OFFSET([1]CÁLCULO!H$15,ROW($T17)-ROW(T$15),0)</f>
        <v>#VALUE!</v>
      </c>
      <c r="U17" s="62"/>
      <c r="V17" s="63" t="s">
        <v>10</v>
      </c>
      <c r="W17" s="61">
        <f t="shared" ca="1" si="13"/>
        <v>0</v>
      </c>
      <c r="X17" s="64">
        <f ca="1">ROUND(SUM(X18:X19),2)</f>
        <v>2996.79</v>
      </c>
      <c r="Y17" s="65" t="s">
        <v>63</v>
      </c>
      <c r="Z17" t="str">
        <f t="shared" ca="1" si="14"/>
        <v/>
      </c>
      <c r="AA17" s="66">
        <f ca="1">IF($C17="S",IF($Z17="CP",$X17,IF($Z17="RA",(($X17)*[1]QCI!$AA$3),0)),SomaAgrup)</f>
        <v>0</v>
      </c>
      <c r="AB17" s="67">
        <f t="shared" ca="1" si="15"/>
        <v>0</v>
      </c>
      <c r="AC17" s="68"/>
      <c r="AD17" s="8" t="e">
        <f ca="1">IF(C17&lt;=CRONO.NivelExibicao,MAX($AD$15:OFFSET(AD17,-1,0))+IF($C17&lt;&gt;1,1,MAX(1,COUNTIF([1]QCI!$A$13:$A$24,OFFSET($E17,-1,0)))),"")</f>
        <v>#VALUE!</v>
      </c>
      <c r="AE17" s="18" t="b">
        <f t="shared" ca="1" si="17"/>
        <v>0</v>
      </c>
      <c r="AF17" s="69" t="e">
        <f t="shared" ca="1" si="18"/>
        <v>#VALUE!</v>
      </c>
      <c r="AG17" s="70" t="e">
        <f t="shared" ca="1" si="19"/>
        <v>#VALUE!</v>
      </c>
      <c r="AH17" s="71">
        <f t="shared" si="20"/>
        <v>0.22819999999999999</v>
      </c>
      <c r="AJ17" s="72"/>
      <c r="AL17" s="73"/>
      <c r="AM17" s="74">
        <f t="shared" ca="1" si="0"/>
        <v>2996.79</v>
      </c>
      <c r="AN17" s="75">
        <f t="shared" si="21"/>
        <v>0</v>
      </c>
    </row>
    <row r="18" spans="1:40" ht="30" x14ac:dyDescent="0.25">
      <c r="A18" t="str">
        <f t="shared" si="1"/>
        <v>S</v>
      </c>
      <c r="B18">
        <f t="shared" ca="1" si="22"/>
        <v>2</v>
      </c>
      <c r="C18" t="str">
        <f t="shared" ca="1" si="23"/>
        <v>S</v>
      </c>
      <c r="D18">
        <f t="shared" ca="1" si="24"/>
        <v>0</v>
      </c>
      <c r="E18" t="e">
        <f ca="1">IF($C18=1,OFFSET(E18,-1,0)+MAX(1,COUNTIF([1]QCI!$A$13:$A$24,OFFSET([1]ORÇAMENTO!E15,-1,0))),OFFSET(E18,-1,0))</f>
        <v>#VALUE!</v>
      </c>
      <c r="F18">
        <f t="shared" ca="1" si="5"/>
        <v>1</v>
      </c>
      <c r="G18">
        <f t="shared" ca="1" si="6"/>
        <v>0</v>
      </c>
      <c r="H18">
        <f t="shared" ca="1" si="7"/>
        <v>0</v>
      </c>
      <c r="I18">
        <f t="shared" ca="1" si="8"/>
        <v>1</v>
      </c>
      <c r="J18">
        <f t="shared" ca="1" si="9"/>
        <v>0</v>
      </c>
      <c r="K18">
        <f ca="1">IF(OR($C18="S",$C18=0),0,MATCH(OFFSET($D18,0,$C18)+IF($C18&lt;&gt;1,1,COUNTIF([1]QCI!$A$13:$A$24,[1]ORÇAMENTO!E15)),OFFSET($D18,1,$C18,ROW($C$223)-ROW($C18)),0))</f>
        <v>0</v>
      </c>
      <c r="L18" s="53" t="str">
        <f t="shared" ca="1" si="10"/>
        <v>F</v>
      </c>
      <c r="M18" s="54" t="s">
        <v>7</v>
      </c>
      <c r="N18" s="55" t="str">
        <f t="shared" ca="1" si="25"/>
        <v>Serviço</v>
      </c>
      <c r="O18" s="56" t="s">
        <v>251</v>
      </c>
      <c r="P18" s="57" t="s">
        <v>70</v>
      </c>
      <c r="Q18" s="58" t="s">
        <v>451</v>
      </c>
      <c r="R18" s="59" t="s">
        <v>452</v>
      </c>
      <c r="S18" s="60" t="s">
        <v>141</v>
      </c>
      <c r="T18" s="61">
        <v>3</v>
      </c>
      <c r="U18" s="62">
        <v>430</v>
      </c>
      <c r="V18" s="63" t="s">
        <v>10</v>
      </c>
      <c r="W18" s="61">
        <f t="shared" ca="1" si="13"/>
        <v>528.13</v>
      </c>
      <c r="X18" s="64">
        <f t="shared" ref="X18" ca="1" si="26">IF($C18="S",VTOTAL1,IF($C18=0,0,ROUND(SomaAgrup,15-13*$AF$11)))</f>
        <v>1584.39</v>
      </c>
      <c r="Y18" s="65" t="s">
        <v>63</v>
      </c>
      <c r="Z18" t="str">
        <f t="shared" ca="1" si="14"/>
        <v>RA</v>
      </c>
      <c r="AA18" s="66">
        <f ca="1">IF($C18="S",IF($Z18="CP",$X18,IF($Z18="RA",(($X18)*[1]QCI!$AA$3),0)),SomaAgrup)</f>
        <v>0</v>
      </c>
      <c r="AB18" s="67">
        <f t="shared" ca="1" si="15"/>
        <v>0</v>
      </c>
      <c r="AC18" s="68" t="str">
        <f t="shared" ca="1" si="16"/>
        <v>ACIMA REF.</v>
      </c>
      <c r="AD18" s="8" t="str">
        <f ca="1">IF(C18&lt;=CRONO.NivelExibicao,MAX($AD$15:OFFSET(AD18,-1,0))+IF($C18&lt;&gt;1,1,MAX(1,COUNTIF([1]QCI!$A$13:$A$24,OFFSET($E18,-1,0)))),"")</f>
        <v/>
      </c>
      <c r="AE18" s="18" t="str">
        <f t="shared" ca="1" si="17"/>
        <v>SINAPI-I 4813</v>
      </c>
      <c r="AF18" s="69" t="e">
        <f t="shared" ca="1" si="18"/>
        <v>#VALUE!</v>
      </c>
      <c r="AG18" s="70">
        <v>2.81</v>
      </c>
      <c r="AH18" s="71">
        <f t="shared" si="20"/>
        <v>0.22819999999999999</v>
      </c>
      <c r="AJ18" s="72">
        <v>34.15</v>
      </c>
      <c r="AL18" s="73"/>
      <c r="AM18" s="74">
        <f t="shared" ca="1" si="0"/>
        <v>1584.39</v>
      </c>
      <c r="AN18" s="75">
        <f t="shared" si="21"/>
        <v>528.13</v>
      </c>
    </row>
    <row r="19" spans="1:40" x14ac:dyDescent="0.25">
      <c r="A19" t="str">
        <f t="shared" si="1"/>
        <v>S</v>
      </c>
      <c r="B19">
        <f t="shared" ca="1" si="22"/>
        <v>2</v>
      </c>
      <c r="C19" t="str">
        <f t="shared" ca="1" si="23"/>
        <v>S</v>
      </c>
      <c r="D19">
        <f t="shared" ca="1" si="24"/>
        <v>0</v>
      </c>
      <c r="E19" t="e">
        <f ca="1">IF($C19=1,OFFSET(E19,-1,0)+MAX(1,COUNTIF([1]QCI!$A$13:$A$24,OFFSET([1]ORÇAMENTO!E16,-1,0))),OFFSET(E19,-1,0))</f>
        <v>#VALUE!</v>
      </c>
      <c r="F19">
        <f t="shared" ca="1" si="5"/>
        <v>1</v>
      </c>
      <c r="G19">
        <f t="shared" ca="1" si="6"/>
        <v>0</v>
      </c>
      <c r="H19">
        <f t="shared" ca="1" si="7"/>
        <v>0</v>
      </c>
      <c r="I19">
        <f t="shared" ca="1" si="8"/>
        <v>2</v>
      </c>
      <c r="J19">
        <f t="shared" ca="1" si="9"/>
        <v>0</v>
      </c>
      <c r="K19">
        <f ca="1">IF(OR($C19="S",$C19=0),0,MATCH(OFFSET($D19,0,$C19)+IF($C19&lt;&gt;1,1,COUNTIF([1]QCI!$A$13:$A$24,[1]ORÇAMENTO!E16)),OFFSET($D19,1,$C19,ROW($C$223)-ROW($C19)),0))</f>
        <v>0</v>
      </c>
      <c r="L19" s="53" t="str">
        <f t="shared" ca="1" si="10"/>
        <v>F</v>
      </c>
      <c r="M19" s="54" t="s">
        <v>7</v>
      </c>
      <c r="N19" s="55" t="str">
        <f t="shared" ca="1" si="25"/>
        <v>Serviço</v>
      </c>
      <c r="O19" s="56" t="s">
        <v>251</v>
      </c>
      <c r="P19" s="57" t="s">
        <v>473</v>
      </c>
      <c r="Q19" s="58" t="s">
        <v>99</v>
      </c>
      <c r="R19" s="59" t="s">
        <v>480</v>
      </c>
      <c r="S19" s="60" t="s">
        <v>142</v>
      </c>
      <c r="T19" s="61">
        <v>10</v>
      </c>
      <c r="U19" s="62">
        <f>COTAÇÃO!F8</f>
        <v>115</v>
      </c>
      <c r="V19" s="63" t="s">
        <v>10</v>
      </c>
      <c r="W19" s="61">
        <f t="shared" ca="1" si="13"/>
        <v>141.24</v>
      </c>
      <c r="X19" s="64">
        <f t="shared" ref="X19:X27" ca="1" si="27">IF($C19="S",VTOTAL1,IF($C19=0,0,ROUND(SomaAgrup,15-13*$AF$11)))</f>
        <v>1412.4</v>
      </c>
      <c r="Y19" s="65" t="s">
        <v>63</v>
      </c>
      <c r="Z19" t="str">
        <f t="shared" ca="1" si="14"/>
        <v>RA</v>
      </c>
      <c r="AA19" s="66">
        <f ca="1">IF($C19="S",IF($Z19="CP",$X19,IF($Z19="RA",(($X19)*[1]QCI!$AA$3),0)),SomaAgrup)</f>
        <v>0</v>
      </c>
      <c r="AB19" s="67">
        <f t="shared" ca="1" si="15"/>
        <v>0</v>
      </c>
      <c r="AC19" s="68" t="str">
        <f t="shared" ca="1" si="16"/>
        <v>ACIMA REF.</v>
      </c>
      <c r="AD19" s="8" t="str">
        <f ca="1">IF(C19&lt;=CRONO.NivelExibicao,MAX($AD$15:OFFSET(AD19,-1,0))+IF($C19&lt;&gt;1,1,MAX(1,COUNTIF([1]QCI!$A$13:$A$24,OFFSET($E19,-1,0)))),"")</f>
        <v/>
      </c>
      <c r="AE19" s="18" t="str">
        <f t="shared" ca="1" si="17"/>
        <v>COTAÇÃO 001</v>
      </c>
      <c r="AF19" s="69" t="e">
        <f t="shared" ca="1" si="18"/>
        <v>#VALUE!</v>
      </c>
      <c r="AG19" s="70">
        <v>2.81</v>
      </c>
      <c r="AH19" s="71">
        <f t="shared" si="20"/>
        <v>0.22819999999999999</v>
      </c>
      <c r="AJ19" s="72">
        <v>34.15</v>
      </c>
      <c r="AL19" s="73"/>
      <c r="AM19" s="74">
        <f t="shared" ca="1" si="0"/>
        <v>1412.4</v>
      </c>
      <c r="AN19" s="75">
        <f t="shared" si="21"/>
        <v>141.24</v>
      </c>
    </row>
    <row r="20" spans="1:40" x14ac:dyDescent="0.25">
      <c r="A20">
        <f t="shared" si="1"/>
        <v>2</v>
      </c>
      <c r="B20">
        <f t="shared" ca="1" si="2"/>
        <v>2</v>
      </c>
      <c r="C20">
        <f t="shared" ca="1" si="3"/>
        <v>2</v>
      </c>
      <c r="D20">
        <f t="shared" ca="1" si="4"/>
        <v>8</v>
      </c>
      <c r="E20" t="e">
        <f ca="1">IF($C20=1,OFFSET(E20,-1,0)+MAX(1,COUNTIF([1]QCI!$A$13:$A$24,OFFSET([1]ORÇAMENTO!E17,-1,0))),OFFSET(E20,-1,0))</f>
        <v>#VALUE!</v>
      </c>
      <c r="F20">
        <f t="shared" ca="1" si="5"/>
        <v>2</v>
      </c>
      <c r="G20">
        <f t="shared" ca="1" si="6"/>
        <v>0</v>
      </c>
      <c r="H20">
        <f t="shared" ca="1" si="7"/>
        <v>0</v>
      </c>
      <c r="I20">
        <f t="shared" ca="1" si="8"/>
        <v>0</v>
      </c>
      <c r="J20">
        <f t="shared" ca="1" si="9"/>
        <v>8</v>
      </c>
      <c r="K20">
        <f ca="1">IF(OR($C20="S",$C20=0),0,MATCH(OFFSET($D20,0,$C20)+IF($C20&lt;&gt;1,1,COUNTIF([1]QCI!$A$13:$A$24,[1]ORÇAMENTO!E17)),OFFSET($D20,1,$C20,ROW($C$223)-ROW($C20)),0))</f>
        <v>62</v>
      </c>
      <c r="L20" s="53" t="str">
        <f t="shared" ca="1" si="10"/>
        <v>F</v>
      </c>
      <c r="M20" s="54" t="s">
        <v>4</v>
      </c>
      <c r="N20" s="55" t="str">
        <f t="shared" ca="1" si="11"/>
        <v>Nível 2</v>
      </c>
      <c r="O20" s="56" t="s">
        <v>453</v>
      </c>
      <c r="P20" s="57" t="s">
        <v>62</v>
      </c>
      <c r="Q20" s="58"/>
      <c r="R20" s="59" t="s">
        <v>67</v>
      </c>
      <c r="S20" s="60" t="str">
        <f t="shared" ca="1" si="12"/>
        <v>-</v>
      </c>
      <c r="T20" s="61" t="e">
        <f ca="1">OFFSET([1]CÁLCULO!H$15,ROW($T20)-ROW(T$15),0)</f>
        <v>#VALUE!</v>
      </c>
      <c r="U20" s="62"/>
      <c r="V20" s="63" t="s">
        <v>10</v>
      </c>
      <c r="W20" s="61">
        <f t="shared" ca="1" si="13"/>
        <v>0</v>
      </c>
      <c r="X20" s="64">
        <f ca="1">ROUND(SUM(X21:X27),2)</f>
        <v>8919.11</v>
      </c>
      <c r="Y20" s="65" t="s">
        <v>63</v>
      </c>
      <c r="Z20" t="str">
        <f t="shared" ca="1" si="14"/>
        <v/>
      </c>
      <c r="AA20" s="66">
        <f ca="1">IF($C20="S",IF($Z20="CP",$X20,IF($Z20="RA",(($X20)*[1]QCI!$AA$3),0)),SomaAgrup)</f>
        <v>0</v>
      </c>
      <c r="AB20" s="67">
        <f t="shared" ca="1" si="15"/>
        <v>0</v>
      </c>
      <c r="AC20" s="68"/>
      <c r="AD20" s="8" t="e">
        <f ca="1">IF(C20&lt;=CRONO.NivelExibicao,MAX($AD$15:OFFSET(AD20,-1,0))+IF($C20&lt;&gt;1,1,MAX(1,COUNTIF([1]QCI!$A$13:$A$24,OFFSET($E20,-1,0)))),"")</f>
        <v>#VALUE!</v>
      </c>
      <c r="AE20" s="18" t="b">
        <f t="shared" ca="1" si="17"/>
        <v>0</v>
      </c>
      <c r="AF20" s="69" t="e">
        <f t="shared" ca="1" si="18"/>
        <v>#VALUE!</v>
      </c>
      <c r="AG20" s="70" t="e">
        <f t="shared" ca="1" si="19"/>
        <v>#VALUE!</v>
      </c>
      <c r="AH20" s="71">
        <f t="shared" si="20"/>
        <v>0.22819999999999999</v>
      </c>
      <c r="AJ20" s="72"/>
      <c r="AL20" s="73"/>
      <c r="AM20" s="74">
        <f t="shared" ca="1" si="0"/>
        <v>8919.11</v>
      </c>
      <c r="AN20" s="75">
        <f t="shared" si="21"/>
        <v>0</v>
      </c>
    </row>
    <row r="21" spans="1:40" ht="30" x14ac:dyDescent="0.25">
      <c r="A21" t="str">
        <f t="shared" si="1"/>
        <v>S</v>
      </c>
      <c r="B21">
        <f t="shared" ca="1" si="2"/>
        <v>2</v>
      </c>
      <c r="C21" t="str">
        <f t="shared" ca="1" si="3"/>
        <v>S</v>
      </c>
      <c r="D21">
        <f t="shared" ca="1" si="4"/>
        <v>0</v>
      </c>
      <c r="E21" t="e">
        <f ca="1">IF($C21=1,OFFSET(E21,-1,0)+MAX(1,COUNTIF([1]QCI!$A$13:$A$24,OFFSET([1]ORÇAMENTO!E18,-1,0))),OFFSET(E21,-1,0))</f>
        <v>#VALUE!</v>
      </c>
      <c r="F21">
        <f t="shared" ca="1" si="5"/>
        <v>2</v>
      </c>
      <c r="G21">
        <f t="shared" ca="1" si="6"/>
        <v>0</v>
      </c>
      <c r="H21">
        <f t="shared" ca="1" si="7"/>
        <v>0</v>
      </c>
      <c r="I21">
        <f t="shared" ca="1" si="8"/>
        <v>1</v>
      </c>
      <c r="J21">
        <f t="shared" ca="1" si="9"/>
        <v>0</v>
      </c>
      <c r="K21">
        <f ca="1">IF(OR($C21="S",$C21=0),0,MATCH(OFFSET($D21,0,$C21)+IF($C21&lt;&gt;1,1,COUNTIF([1]QCI!$A$13:$A$24,[1]ORÇAMENTO!E18)),OFFSET($D21,1,$C21,ROW($C$223)-ROW($C21)),0))</f>
        <v>0</v>
      </c>
      <c r="L21" s="53" t="str">
        <f t="shared" ca="1" si="10"/>
        <v>F</v>
      </c>
      <c r="M21" s="54" t="s">
        <v>7</v>
      </c>
      <c r="N21" s="55" t="str">
        <f t="shared" ca="1" si="11"/>
        <v>Serviço</v>
      </c>
      <c r="O21" s="56" t="s">
        <v>454</v>
      </c>
      <c r="P21" s="57" t="s">
        <v>62</v>
      </c>
      <c r="Q21" s="58" t="s">
        <v>134</v>
      </c>
      <c r="R21" s="59" t="s">
        <v>127</v>
      </c>
      <c r="S21" s="60" t="s">
        <v>141</v>
      </c>
      <c r="T21" s="61">
        <f>AJ21</f>
        <v>34.15</v>
      </c>
      <c r="U21" s="62">
        <f>AG21</f>
        <v>2.81</v>
      </c>
      <c r="V21" s="63" t="s">
        <v>10</v>
      </c>
      <c r="W21" s="61">
        <f t="shared" ca="1" si="13"/>
        <v>3.45</v>
      </c>
      <c r="X21" s="64">
        <f t="shared" ca="1" si="27"/>
        <v>117.82</v>
      </c>
      <c r="Y21" s="65" t="s">
        <v>63</v>
      </c>
      <c r="Z21" t="str">
        <f t="shared" ca="1" si="14"/>
        <v>RA</v>
      </c>
      <c r="AA21" s="66">
        <f ca="1">IF($C21="S",IF($Z21="CP",$X21,IF($Z21="RA",(($X21)*[1]QCI!$AA$3),0)),SomaAgrup)</f>
        <v>0</v>
      </c>
      <c r="AB21" s="67">
        <f t="shared" ca="1" si="15"/>
        <v>0</v>
      </c>
      <c r="AC21" s="68" t="str">
        <f t="shared" ca="1" si="16"/>
        <v/>
      </c>
      <c r="AD21" s="8" t="str">
        <f ca="1">IF(C21&lt;=CRONO.NivelExibicao,MAX($AD$15:OFFSET(AD21,-1,0))+IF($C21&lt;&gt;1,1,MAX(1,COUNTIF([1]QCI!$A$13:$A$24,OFFSET($E21,-1,0)))),"")</f>
        <v/>
      </c>
      <c r="AE21" s="18" t="str">
        <f t="shared" ca="1" si="17"/>
        <v xml:space="preserve">SINAPI  97647 </v>
      </c>
      <c r="AF21" s="69" t="e">
        <f t="shared" ca="1" si="18"/>
        <v>#VALUE!</v>
      </c>
      <c r="AG21" s="70">
        <v>2.81</v>
      </c>
      <c r="AH21" s="71">
        <f t="shared" si="20"/>
        <v>0.22819999999999999</v>
      </c>
      <c r="AJ21" s="72">
        <v>34.15</v>
      </c>
      <c r="AL21" s="73"/>
      <c r="AM21" s="74">
        <f t="shared" ca="1" si="0"/>
        <v>117.82</v>
      </c>
      <c r="AN21" s="75">
        <f t="shared" si="21"/>
        <v>3.45</v>
      </c>
    </row>
    <row r="22" spans="1:40" ht="30" x14ac:dyDescent="0.25">
      <c r="A22" t="str">
        <f t="shared" si="1"/>
        <v>S</v>
      </c>
      <c r="B22">
        <f t="shared" ca="1" si="2"/>
        <v>2</v>
      </c>
      <c r="C22" t="str">
        <f t="shared" ca="1" si="3"/>
        <v>S</v>
      </c>
      <c r="D22">
        <f t="shared" ca="1" si="4"/>
        <v>0</v>
      </c>
      <c r="E22" t="e">
        <f ca="1">IF($C22=1,OFFSET(E22,-1,0)+MAX(1,COUNTIF([1]QCI!$A$13:$A$24,OFFSET([1]ORÇAMENTO!E19,-1,0))),OFFSET(E22,-1,0))</f>
        <v>#VALUE!</v>
      </c>
      <c r="F22">
        <f t="shared" ca="1" si="5"/>
        <v>2</v>
      </c>
      <c r="G22">
        <f t="shared" ca="1" si="6"/>
        <v>0</v>
      </c>
      <c r="H22">
        <f t="shared" ca="1" si="7"/>
        <v>0</v>
      </c>
      <c r="I22">
        <f t="shared" ca="1" si="8"/>
        <v>2</v>
      </c>
      <c r="J22">
        <f t="shared" ca="1" si="9"/>
        <v>0</v>
      </c>
      <c r="K22">
        <f ca="1">IF(OR($C22="S",$C22=0),0,MATCH(OFFSET($D22,0,$C22)+IF($C22&lt;&gt;1,1,COUNTIF([1]QCI!$A$13:$A$24,[1]ORÇAMENTO!E19)),OFFSET($D22,1,$C22,ROW($C$223)-ROW($C22)),0))</f>
        <v>0</v>
      </c>
      <c r="L22" s="53" t="str">
        <f t="shared" ca="1" si="10"/>
        <v>F</v>
      </c>
      <c r="M22" s="54" t="s">
        <v>7</v>
      </c>
      <c r="N22" s="55" t="str">
        <f t="shared" ca="1" si="11"/>
        <v>Serviço</v>
      </c>
      <c r="O22" s="56" t="s">
        <v>455</v>
      </c>
      <c r="P22" s="57" t="s">
        <v>62</v>
      </c>
      <c r="Q22" s="58" t="s">
        <v>135</v>
      </c>
      <c r="R22" s="59" t="s">
        <v>128</v>
      </c>
      <c r="S22" s="60" t="s">
        <v>141</v>
      </c>
      <c r="T22" s="61">
        <f t="shared" ref="T22:T27" si="28">AJ22</f>
        <v>34.15</v>
      </c>
      <c r="U22" s="62">
        <f>AG22</f>
        <v>6.04</v>
      </c>
      <c r="V22" s="63" t="s">
        <v>10</v>
      </c>
      <c r="W22" s="61">
        <f t="shared" ca="1" si="13"/>
        <v>7.42</v>
      </c>
      <c r="X22" s="64">
        <f t="shared" ca="1" si="27"/>
        <v>253.39</v>
      </c>
      <c r="Y22" s="65" t="s">
        <v>63</v>
      </c>
      <c r="Z22" t="str">
        <f t="shared" ca="1" si="14"/>
        <v>RA</v>
      </c>
      <c r="AA22" s="66">
        <f ca="1">IF($C22="S",IF($Z22="CP",$X22,IF($Z22="RA",(($X22)*[1]QCI!$AA$3),0)),SomaAgrup)</f>
        <v>0</v>
      </c>
      <c r="AB22" s="67">
        <f t="shared" ca="1" si="15"/>
        <v>0</v>
      </c>
      <c r="AC22" s="68" t="str">
        <f t="shared" ca="1" si="16"/>
        <v/>
      </c>
      <c r="AD22" s="8" t="str">
        <f ca="1">IF(C22&lt;=CRONO.NivelExibicao,MAX($AD$15:OFFSET(AD22,-1,0))+IF($C22&lt;&gt;1,1,MAX(1,COUNTIF([1]QCI!$A$13:$A$24,OFFSET($E22,-1,0)))),"")</f>
        <v/>
      </c>
      <c r="AE22" s="18" t="str">
        <f t="shared" ca="1" si="17"/>
        <v xml:space="preserve">SINAPI  97650 </v>
      </c>
      <c r="AF22" s="69" t="e">
        <f t="shared" ca="1" si="18"/>
        <v>#VALUE!</v>
      </c>
      <c r="AG22" s="70">
        <v>6.04</v>
      </c>
      <c r="AH22" s="71">
        <f t="shared" si="20"/>
        <v>0.22819999999999999</v>
      </c>
      <c r="AJ22" s="72">
        <v>34.15</v>
      </c>
      <c r="AL22" s="73"/>
      <c r="AM22" s="74">
        <f t="shared" ca="1" si="0"/>
        <v>253.39</v>
      </c>
      <c r="AN22" s="75">
        <f t="shared" si="21"/>
        <v>7.42</v>
      </c>
    </row>
    <row r="23" spans="1:40" ht="30" x14ac:dyDescent="0.25">
      <c r="A23" t="str">
        <f t="shared" si="1"/>
        <v>S</v>
      </c>
      <c r="B23">
        <f t="shared" ca="1" si="2"/>
        <v>2</v>
      </c>
      <c r="C23" t="str">
        <f t="shared" ca="1" si="3"/>
        <v>S</v>
      </c>
      <c r="D23">
        <f t="shared" ca="1" si="4"/>
        <v>0</v>
      </c>
      <c r="E23" t="e">
        <f ca="1">IF($C23=1,OFFSET(E23,-1,0)+MAX(1,COUNTIF([1]QCI!$A$13:$A$24,OFFSET([1]ORÇAMENTO!E20,-1,0))),OFFSET(E23,-1,0))</f>
        <v>#VALUE!</v>
      </c>
      <c r="F23">
        <f t="shared" ca="1" si="5"/>
        <v>2</v>
      </c>
      <c r="G23">
        <f t="shared" ca="1" si="6"/>
        <v>0</v>
      </c>
      <c r="H23">
        <f t="shared" ca="1" si="7"/>
        <v>0</v>
      </c>
      <c r="I23">
        <f t="shared" ca="1" si="8"/>
        <v>3</v>
      </c>
      <c r="J23">
        <f t="shared" ca="1" si="9"/>
        <v>0</v>
      </c>
      <c r="K23">
        <f ca="1">IF(OR($C23="S",$C23=0),0,MATCH(OFFSET($D23,0,$C23)+IF($C23&lt;&gt;1,1,COUNTIF([1]QCI!$A$13:$A$24,[1]ORÇAMENTO!E20)),OFFSET($D23,1,$C23,ROW($C$223)-ROW($C23)),0))</f>
        <v>0</v>
      </c>
      <c r="L23" s="53" t="str">
        <f t="shared" ca="1" si="10"/>
        <v>F</v>
      </c>
      <c r="M23" s="54" t="s">
        <v>7</v>
      </c>
      <c r="N23" s="55" t="str">
        <f t="shared" ca="1" si="11"/>
        <v>Serviço</v>
      </c>
      <c r="O23" s="56" t="s">
        <v>456</v>
      </c>
      <c r="P23" s="57" t="s">
        <v>62</v>
      </c>
      <c r="Q23" s="58" t="s">
        <v>136</v>
      </c>
      <c r="R23" s="59" t="s">
        <v>129</v>
      </c>
      <c r="S23" s="60" t="s">
        <v>142</v>
      </c>
      <c r="T23" s="61">
        <f t="shared" si="28"/>
        <v>1</v>
      </c>
      <c r="U23" s="62">
        <f t="shared" ref="U23:U85" si="29">AG23</f>
        <v>151.74</v>
      </c>
      <c r="V23" s="63" t="s">
        <v>10</v>
      </c>
      <c r="W23" s="61">
        <f t="shared" ca="1" si="13"/>
        <v>186.37</v>
      </c>
      <c r="X23" s="64">
        <f t="shared" ca="1" si="27"/>
        <v>186.37</v>
      </c>
      <c r="Y23" s="65" t="s">
        <v>63</v>
      </c>
      <c r="Z23" t="str">
        <f t="shared" ca="1" si="14"/>
        <v>RA</v>
      </c>
      <c r="AA23" s="66">
        <f ca="1">IF($C23="S",IF($Z23="CP",$X23,IF($Z23="RA",(($X23)*[1]QCI!$AA$3),0)),SomaAgrup)</f>
        <v>0</v>
      </c>
      <c r="AB23" s="67">
        <f t="shared" ca="1" si="15"/>
        <v>0</v>
      </c>
      <c r="AC23" s="68" t="str">
        <f t="shared" ca="1" si="16"/>
        <v/>
      </c>
      <c r="AD23" s="8" t="str">
        <f ca="1">IF(C23&lt;=CRONO.NivelExibicao,MAX($AD$15:OFFSET(AD23,-1,0))+IF($C23&lt;&gt;1,1,MAX(1,COUNTIF([1]QCI!$A$13:$A$24,OFFSET($E23,-1,0)))),"")</f>
        <v/>
      </c>
      <c r="AE23" s="18" t="str">
        <f t="shared" ca="1" si="17"/>
        <v xml:space="preserve">SINAPI  97652 </v>
      </c>
      <c r="AF23" s="69" t="e">
        <f t="shared" ca="1" si="18"/>
        <v>#VALUE!</v>
      </c>
      <c r="AG23" s="70">
        <v>151.74</v>
      </c>
      <c r="AH23" s="71">
        <f t="shared" si="20"/>
        <v>0.22819999999999999</v>
      </c>
      <c r="AJ23" s="72">
        <v>1</v>
      </c>
      <c r="AL23" s="73"/>
      <c r="AM23" s="74">
        <f t="shared" ca="1" si="0"/>
        <v>186.37</v>
      </c>
      <c r="AN23" s="75">
        <f t="shared" si="21"/>
        <v>186.37</v>
      </c>
    </row>
    <row r="24" spans="1:40" ht="45" x14ac:dyDescent="0.25">
      <c r="A24" t="str">
        <f t="shared" si="1"/>
        <v>S</v>
      </c>
      <c r="B24">
        <f t="shared" ca="1" si="2"/>
        <v>2</v>
      </c>
      <c r="C24" t="str">
        <f t="shared" ca="1" si="3"/>
        <v>S</v>
      </c>
      <c r="D24">
        <f t="shared" ca="1" si="4"/>
        <v>0</v>
      </c>
      <c r="E24" t="e">
        <f ca="1">IF($C24=1,OFFSET(E24,-1,0)+MAX(1,COUNTIF([1]QCI!$A$13:$A$24,OFFSET([1]ORÇAMENTO!E21,-1,0))),OFFSET(E24,-1,0))</f>
        <v>#VALUE!</v>
      </c>
      <c r="F24">
        <f t="shared" ca="1" si="5"/>
        <v>2</v>
      </c>
      <c r="G24">
        <f t="shared" ca="1" si="6"/>
        <v>0</v>
      </c>
      <c r="H24">
        <f t="shared" ca="1" si="7"/>
        <v>0</v>
      </c>
      <c r="I24">
        <f t="shared" ca="1" si="8"/>
        <v>4</v>
      </c>
      <c r="J24">
        <f t="shared" ca="1" si="9"/>
        <v>0</v>
      </c>
      <c r="K24">
        <f ca="1">IF(OR($C24="S",$C24=0),0,MATCH(OFFSET($D24,0,$C24)+IF($C24&lt;&gt;1,1,COUNTIF([1]QCI!$A$13:$A$24,[1]ORÇAMENTO!E21)),OFFSET($D24,1,$C24,ROW($C$223)-ROW($C24)),0))</f>
        <v>0</v>
      </c>
      <c r="L24" s="53" t="str">
        <f t="shared" ca="1" si="10"/>
        <v>F</v>
      </c>
      <c r="M24" s="54" t="s">
        <v>7</v>
      </c>
      <c r="N24" s="55" t="str">
        <f t="shared" ca="1" si="11"/>
        <v>Serviço</v>
      </c>
      <c r="O24" s="56" t="s">
        <v>457</v>
      </c>
      <c r="P24" s="57" t="s">
        <v>62</v>
      </c>
      <c r="Q24" s="58" t="s">
        <v>137</v>
      </c>
      <c r="R24" s="59" t="s">
        <v>130</v>
      </c>
      <c r="S24" s="60" t="s">
        <v>142</v>
      </c>
      <c r="T24" s="61">
        <f t="shared" si="28"/>
        <v>1</v>
      </c>
      <c r="U24" s="62">
        <f t="shared" si="29"/>
        <v>2577.9499999999998</v>
      </c>
      <c r="V24" s="63" t="s">
        <v>10</v>
      </c>
      <c r="W24" s="61">
        <f t="shared" ca="1" si="13"/>
        <v>3166.24</v>
      </c>
      <c r="X24" s="64">
        <f t="shared" ca="1" si="27"/>
        <v>3166.24</v>
      </c>
      <c r="Y24" s="65" t="s">
        <v>63</v>
      </c>
      <c r="Z24" t="str">
        <f t="shared" ca="1" si="14"/>
        <v>RA</v>
      </c>
      <c r="AA24" s="66">
        <f ca="1">IF($C24="S",IF($Z24="CP",$X24,IF($Z24="RA",(($X24)*[1]QCI!$AA$3),0)),SomaAgrup)</f>
        <v>0</v>
      </c>
      <c r="AB24" s="67">
        <f t="shared" ca="1" si="15"/>
        <v>0</v>
      </c>
      <c r="AC24" s="68" t="str">
        <f t="shared" ca="1" si="16"/>
        <v/>
      </c>
      <c r="AD24" s="8" t="str">
        <f ca="1">IF(C24&lt;=CRONO.NivelExibicao,MAX($AD$15:OFFSET(AD24,-1,0))+IF($C24&lt;&gt;1,1,MAX(1,COUNTIF([1]QCI!$A$13:$A$24,OFFSET($E24,-1,0)))),"")</f>
        <v/>
      </c>
      <c r="AE24" s="18" t="str">
        <f t="shared" ca="1" si="17"/>
        <v xml:space="preserve">SINAPI  92552 </v>
      </c>
      <c r="AF24" s="69" t="e">
        <f t="shared" ca="1" si="18"/>
        <v>#VALUE!</v>
      </c>
      <c r="AG24" s="70">
        <v>2577.9499999999998</v>
      </c>
      <c r="AH24" s="71">
        <f t="shared" si="20"/>
        <v>0.22819999999999999</v>
      </c>
      <c r="AJ24" s="72">
        <v>1</v>
      </c>
      <c r="AL24" s="73"/>
      <c r="AM24" s="74">
        <f t="shared" ca="1" si="0"/>
        <v>3166.24</v>
      </c>
      <c r="AN24" s="75">
        <f t="shared" si="21"/>
        <v>3166.24</v>
      </c>
    </row>
    <row r="25" spans="1:40" ht="45" x14ac:dyDescent="0.25">
      <c r="A25" t="str">
        <f t="shared" si="1"/>
        <v>S</v>
      </c>
      <c r="B25">
        <f t="shared" ca="1" si="2"/>
        <v>2</v>
      </c>
      <c r="C25" t="str">
        <f t="shared" ca="1" si="3"/>
        <v>S</v>
      </c>
      <c r="D25">
        <f t="shared" ca="1" si="4"/>
        <v>0</v>
      </c>
      <c r="E25" t="e">
        <f ca="1">IF($C25=1,OFFSET(E25,-1,0)+MAX(1,COUNTIF([1]QCI!$A$13:$A$24,OFFSET([1]ORÇAMENTO!E22,-1,0))),OFFSET(E25,-1,0))</f>
        <v>#VALUE!</v>
      </c>
      <c r="F25">
        <f t="shared" ca="1" si="5"/>
        <v>2</v>
      </c>
      <c r="G25">
        <f t="shared" ca="1" si="6"/>
        <v>0</v>
      </c>
      <c r="H25">
        <f t="shared" ca="1" si="7"/>
        <v>0</v>
      </c>
      <c r="I25">
        <f t="shared" ca="1" si="8"/>
        <v>5</v>
      </c>
      <c r="J25">
        <f t="shared" ca="1" si="9"/>
        <v>0</v>
      </c>
      <c r="K25">
        <f ca="1">IF(OR($C25="S",$C25=0),0,MATCH(OFFSET($D25,0,$C25)+IF($C25&lt;&gt;1,1,COUNTIF([1]QCI!$A$13:$A$24,[1]ORÇAMENTO!E22)),OFFSET($D25,1,$C25,ROW($C$223)-ROW($C25)),0))</f>
        <v>0</v>
      </c>
      <c r="L25" s="53" t="str">
        <f t="shared" ca="1" si="10"/>
        <v>F</v>
      </c>
      <c r="M25" s="54" t="s">
        <v>7</v>
      </c>
      <c r="N25" s="55" t="str">
        <f t="shared" ca="1" si="11"/>
        <v>Serviço</v>
      </c>
      <c r="O25" s="56" t="s">
        <v>458</v>
      </c>
      <c r="P25" s="57" t="s">
        <v>62</v>
      </c>
      <c r="Q25" s="58" t="s">
        <v>138</v>
      </c>
      <c r="R25" s="59" t="s">
        <v>131</v>
      </c>
      <c r="S25" s="60" t="s">
        <v>141</v>
      </c>
      <c r="T25" s="61">
        <f t="shared" si="28"/>
        <v>34.15</v>
      </c>
      <c r="U25" s="62">
        <f t="shared" si="29"/>
        <v>80.97</v>
      </c>
      <c r="V25" s="63" t="s">
        <v>10</v>
      </c>
      <c r="W25" s="61">
        <f t="shared" ca="1" si="13"/>
        <v>99.45</v>
      </c>
      <c r="X25" s="64">
        <f t="shared" ca="1" si="27"/>
        <v>3396.22</v>
      </c>
      <c r="Y25" s="65" t="s">
        <v>63</v>
      </c>
      <c r="Z25" t="str">
        <f t="shared" ca="1" si="14"/>
        <v>RA</v>
      </c>
      <c r="AA25" s="66">
        <f ca="1">IF($C25="S",IF($Z25="CP",$X25,IF($Z25="RA",(($X25)*[1]QCI!$AA$3),0)),SomaAgrup)</f>
        <v>0</v>
      </c>
      <c r="AB25" s="67">
        <f t="shared" ca="1" si="15"/>
        <v>0</v>
      </c>
      <c r="AC25" s="68" t="str">
        <f t="shared" ca="1" si="16"/>
        <v/>
      </c>
      <c r="AD25" s="8" t="str">
        <f ca="1">IF(C25&lt;=CRONO.NivelExibicao,MAX($AD$15:OFFSET(AD25,-1,0))+IF($C25&lt;&gt;1,1,MAX(1,COUNTIF([1]QCI!$A$13:$A$24,OFFSET($E25,-1,0)))),"")</f>
        <v/>
      </c>
      <c r="AE25" s="18" t="str">
        <f t="shared" ca="1" si="17"/>
        <v xml:space="preserve">SINAPI  92539 </v>
      </c>
      <c r="AF25" s="69" t="e">
        <f t="shared" ca="1" si="18"/>
        <v>#VALUE!</v>
      </c>
      <c r="AG25" s="70">
        <v>80.97</v>
      </c>
      <c r="AH25" s="71">
        <f t="shared" si="20"/>
        <v>0.22819999999999999</v>
      </c>
      <c r="AJ25" s="72">
        <v>34.15</v>
      </c>
      <c r="AL25" s="73"/>
      <c r="AM25" s="74">
        <f t="shared" ca="1" si="0"/>
        <v>3396.22</v>
      </c>
      <c r="AN25" s="75">
        <f t="shared" si="21"/>
        <v>99.45</v>
      </c>
    </row>
    <row r="26" spans="1:40" ht="30" x14ac:dyDescent="0.25">
      <c r="A26" t="str">
        <f t="shared" si="1"/>
        <v>S</v>
      </c>
      <c r="B26">
        <f t="shared" ca="1" si="2"/>
        <v>2</v>
      </c>
      <c r="C26" t="str">
        <f t="shared" ca="1" si="3"/>
        <v>S</v>
      </c>
      <c r="D26">
        <f t="shared" ca="1" si="4"/>
        <v>0</v>
      </c>
      <c r="E26" t="e">
        <f ca="1">IF($C26=1,OFFSET(E26,-1,0)+MAX(1,COUNTIF([1]QCI!$A$13:$A$24,OFFSET([1]ORÇAMENTO!E23,-1,0))),OFFSET(E26,-1,0))</f>
        <v>#VALUE!</v>
      </c>
      <c r="F26">
        <f t="shared" ca="1" si="5"/>
        <v>2</v>
      </c>
      <c r="G26">
        <f t="shared" ca="1" si="6"/>
        <v>0</v>
      </c>
      <c r="H26">
        <f t="shared" ca="1" si="7"/>
        <v>0</v>
      </c>
      <c r="I26">
        <f t="shared" ca="1" si="8"/>
        <v>6</v>
      </c>
      <c r="J26">
        <f t="shared" ca="1" si="9"/>
        <v>0</v>
      </c>
      <c r="K26">
        <f ca="1">IF(OR($C26="S",$C26=0),0,MATCH(OFFSET($D26,0,$C26)+IF($C26&lt;&gt;1,1,COUNTIF([1]QCI!$A$13:$A$24,[1]ORÇAMENTO!E23)),OFFSET($D26,1,$C26,ROW($C$223)-ROW($C26)),0))</f>
        <v>0</v>
      </c>
      <c r="L26" s="53" t="str">
        <f t="shared" ca="1" si="10"/>
        <v>F</v>
      </c>
      <c r="M26" s="54" t="s">
        <v>7</v>
      </c>
      <c r="N26" s="55" t="str">
        <f t="shared" ca="1" si="11"/>
        <v>Serviço</v>
      </c>
      <c r="O26" s="56" t="s">
        <v>459</v>
      </c>
      <c r="P26" s="57" t="s">
        <v>62</v>
      </c>
      <c r="Q26" s="58" t="s">
        <v>139</v>
      </c>
      <c r="R26" s="59" t="s">
        <v>132</v>
      </c>
      <c r="S26" s="60" t="s">
        <v>141</v>
      </c>
      <c r="T26" s="61">
        <f t="shared" si="28"/>
        <v>34.15</v>
      </c>
      <c r="U26" s="62">
        <f t="shared" si="29"/>
        <v>34.47</v>
      </c>
      <c r="V26" s="63" t="s">
        <v>10</v>
      </c>
      <c r="W26" s="61">
        <f t="shared" ca="1" si="13"/>
        <v>42.34</v>
      </c>
      <c r="X26" s="64">
        <f t="shared" ca="1" si="27"/>
        <v>1445.91</v>
      </c>
      <c r="Y26" s="65" t="s">
        <v>63</v>
      </c>
      <c r="Z26" t="str">
        <f t="shared" ca="1" si="14"/>
        <v>RA</v>
      </c>
      <c r="AA26" s="66">
        <f ca="1">IF($C26="S",IF($Z26="CP",$X26,IF($Z26="RA",(($X26)*[1]QCI!$AA$3),0)),SomaAgrup)</f>
        <v>0</v>
      </c>
      <c r="AB26" s="67">
        <f t="shared" ca="1" si="15"/>
        <v>0</v>
      </c>
      <c r="AC26" s="68" t="str">
        <f t="shared" ca="1" si="16"/>
        <v/>
      </c>
      <c r="AD26" s="8" t="str">
        <f ca="1">IF(C26&lt;=CRONO.NivelExibicao,MAX($AD$15:OFFSET(AD26,-1,0))+IF($C26&lt;&gt;1,1,MAX(1,COUNTIF([1]QCI!$A$13:$A$24,OFFSET($E26,-1,0)))),"")</f>
        <v/>
      </c>
      <c r="AE26" s="18" t="str">
        <f t="shared" ca="1" si="17"/>
        <v xml:space="preserve">SINAPI  94195 </v>
      </c>
      <c r="AF26" s="69" t="e">
        <f t="shared" ca="1" si="18"/>
        <v>#VALUE!</v>
      </c>
      <c r="AG26" s="70">
        <v>34.47</v>
      </c>
      <c r="AH26" s="71">
        <f t="shared" si="20"/>
        <v>0.22819999999999999</v>
      </c>
      <c r="AJ26" s="72">
        <v>34.15</v>
      </c>
      <c r="AL26" s="73"/>
      <c r="AM26" s="74">
        <f t="shared" ca="1" si="0"/>
        <v>1445.91</v>
      </c>
      <c r="AN26" s="75">
        <f t="shared" si="21"/>
        <v>42.34</v>
      </c>
    </row>
    <row r="27" spans="1:40" ht="45" x14ac:dyDescent="0.25">
      <c r="A27" t="str">
        <f t="shared" si="1"/>
        <v>S</v>
      </c>
      <c r="B27">
        <f t="shared" ca="1" si="2"/>
        <v>2</v>
      </c>
      <c r="C27" t="str">
        <f t="shared" ca="1" si="3"/>
        <v>S</v>
      </c>
      <c r="D27">
        <f t="shared" ca="1" si="4"/>
        <v>0</v>
      </c>
      <c r="E27" t="e">
        <f ca="1">IF($C27=1,OFFSET(E27,-1,0)+MAX(1,COUNTIF([1]QCI!$A$13:$A$24,OFFSET([1]ORÇAMENTO!E24,-1,0))),OFFSET(E27,-1,0))</f>
        <v>#VALUE!</v>
      </c>
      <c r="F27">
        <f t="shared" ca="1" si="5"/>
        <v>2</v>
      </c>
      <c r="G27">
        <f t="shared" ca="1" si="6"/>
        <v>0</v>
      </c>
      <c r="H27">
        <f t="shared" ca="1" si="7"/>
        <v>0</v>
      </c>
      <c r="I27">
        <f t="shared" ca="1" si="8"/>
        <v>7</v>
      </c>
      <c r="J27">
        <f t="shared" ca="1" si="9"/>
        <v>0</v>
      </c>
      <c r="K27">
        <f ca="1">IF(OR($C27="S",$C27=0),0,MATCH(OFFSET($D27,0,$C27)+IF($C27&lt;&gt;1,1,COUNTIF([1]QCI!$A$13:$A$24,[1]ORÇAMENTO!E24)),OFFSET($D27,1,$C27,ROW($C$223)-ROW($C27)),0))</f>
        <v>0</v>
      </c>
      <c r="L27" s="53" t="str">
        <f t="shared" ca="1" si="10"/>
        <v>F</v>
      </c>
      <c r="M27" s="54" t="s">
        <v>7</v>
      </c>
      <c r="N27" s="55" t="str">
        <f t="shared" ca="1" si="11"/>
        <v>Serviço</v>
      </c>
      <c r="O27" s="56" t="s">
        <v>460</v>
      </c>
      <c r="P27" s="57" t="s">
        <v>62</v>
      </c>
      <c r="Q27" s="58" t="s">
        <v>140</v>
      </c>
      <c r="R27" s="59" t="s">
        <v>133</v>
      </c>
      <c r="S27" s="60" t="s">
        <v>143</v>
      </c>
      <c r="T27" s="61">
        <f t="shared" si="28"/>
        <v>12</v>
      </c>
      <c r="U27" s="62">
        <f t="shared" si="29"/>
        <v>23.96</v>
      </c>
      <c r="V27" s="63" t="s">
        <v>10</v>
      </c>
      <c r="W27" s="61">
        <f t="shared" ca="1" si="13"/>
        <v>29.43</v>
      </c>
      <c r="X27" s="64">
        <f t="shared" ca="1" si="27"/>
        <v>353.16</v>
      </c>
      <c r="Y27" s="65" t="s">
        <v>63</v>
      </c>
      <c r="Z27" t="str">
        <f t="shared" ca="1" si="14"/>
        <v>RA</v>
      </c>
      <c r="AA27" s="66">
        <f ca="1">IF($C27="S",IF($Z27="CP",$X27,IF($Z27="RA",(($X27)*[1]QCI!$AA$3),0)),SomaAgrup)</f>
        <v>0</v>
      </c>
      <c r="AB27" s="67">
        <f t="shared" ca="1" si="15"/>
        <v>0</v>
      </c>
      <c r="AC27" s="68" t="str">
        <f t="shared" ca="1" si="16"/>
        <v/>
      </c>
      <c r="AD27" s="8" t="str">
        <f ca="1">IF(C27&lt;=CRONO.NivelExibicao,MAX($AD$15:OFFSET(AD27,-1,0))+IF($C27&lt;&gt;1,1,MAX(1,COUNTIF([1]QCI!$A$13:$A$24,OFFSET($E27,-1,0)))),"")</f>
        <v/>
      </c>
      <c r="AE27" s="18" t="str">
        <f t="shared" ca="1" si="17"/>
        <v xml:space="preserve">SINAPI  94221 </v>
      </c>
      <c r="AF27" s="69" t="e">
        <f t="shared" ca="1" si="18"/>
        <v>#VALUE!</v>
      </c>
      <c r="AG27" s="70">
        <v>23.96</v>
      </c>
      <c r="AH27" s="71">
        <f t="shared" si="20"/>
        <v>0.22819999999999999</v>
      </c>
      <c r="AJ27" s="72">
        <v>12</v>
      </c>
      <c r="AL27" s="73"/>
      <c r="AM27" s="74">
        <f t="shared" ca="1" si="0"/>
        <v>353.16</v>
      </c>
      <c r="AN27" s="75">
        <f t="shared" si="21"/>
        <v>29.43</v>
      </c>
    </row>
    <row r="28" spans="1:40" x14ac:dyDescent="0.25">
      <c r="A28">
        <f t="shared" ref="A28:A51" si="30">CHOOSE(1+LOG(1+2*(ORÇAMENTO.Nivel="Meta")+4*(ORÇAMENTO.Nivel="Nível 2")+8*(ORÇAMENTO.Nivel="Nível 3")+16*(ORÇAMENTO.Nivel="Nível 4")+32*(ORÇAMENTO.Nivel="Serviço"),2),0,1,2,3,4,"S")</f>
        <v>1</v>
      </c>
      <c r="B28">
        <f t="shared" ca="1" si="2"/>
        <v>1</v>
      </c>
      <c r="C28">
        <f t="shared" ca="1" si="3"/>
        <v>1</v>
      </c>
      <c r="D28">
        <f t="shared" ca="1" si="4"/>
        <v>195</v>
      </c>
      <c r="E28" t="e">
        <f ca="1">IF($C28=1,OFFSET(E28,-1,0)+MAX(1,COUNTIF([1]QCI!$A$13:$A$24,OFFSET([1]ORÇAMENTO!E25,-1,0))),OFFSET(E28,-1,0))</f>
        <v>#VALUE!</v>
      </c>
      <c r="F28">
        <f t="shared" ca="1" si="5"/>
        <v>0</v>
      </c>
      <c r="G28">
        <f t="shared" ca="1" si="6"/>
        <v>0</v>
      </c>
      <c r="H28">
        <f t="shared" ca="1" si="7"/>
        <v>0</v>
      </c>
      <c r="I28">
        <f t="shared" ca="1" si="8"/>
        <v>0</v>
      </c>
      <c r="J28">
        <f t="shared" ca="1" si="9"/>
        <v>195</v>
      </c>
      <c r="K28" t="e">
        <f ca="1">IF(OR($C28="S",$C28=0),0,MATCH(OFFSET($D28,0,$C28)+IF($C28&lt;&gt;1,1,COUNTIF([1]QCI!$A$13:$A$24,[1]ORÇAMENTO!E25)),OFFSET($D28,1,$C28,ROW($C$223)-ROW($C28)),0))</f>
        <v>#VALUE!</v>
      </c>
      <c r="L28" s="53" t="str">
        <f t="shared" ca="1" si="10"/>
        <v>F</v>
      </c>
      <c r="M28" s="54" t="s">
        <v>3</v>
      </c>
      <c r="N28" s="55" t="str">
        <f t="shared" ca="1" si="11"/>
        <v>Meta</v>
      </c>
      <c r="O28" s="56" t="s">
        <v>252</v>
      </c>
      <c r="P28" s="57" t="s">
        <v>62</v>
      </c>
      <c r="Q28" s="58"/>
      <c r="R28" s="59" t="s">
        <v>69</v>
      </c>
      <c r="S28" s="60" t="str">
        <f t="shared" ref="S28:S51" ca="1" si="31">REFERENCIA.Unidade</f>
        <v>-</v>
      </c>
      <c r="T28" s="61" t="e">
        <f ca="1">OFFSET([1]CÁLCULO!H$15,ROW($T28)-ROW(T$15),0)</f>
        <v>#VALUE!</v>
      </c>
      <c r="U28" s="62" t="e">
        <f t="shared" ca="1" si="29"/>
        <v>#VALUE!</v>
      </c>
      <c r="V28" s="63" t="s">
        <v>10</v>
      </c>
      <c r="W28" s="61">
        <f t="shared" ref="W28:W51" ca="1" si="32">IF($C28="S",ROUND(IF(TIPOORCAMENTO="Proposto",ORÇAMENTO.CustoUnitario*(1+$AH28),ORÇAMENTO.PrecoUnitarioLicitado),15-13*$AF$10),0)</f>
        <v>0</v>
      </c>
      <c r="X28" s="64">
        <f ca="1">ROUND(SUM(X29),2)</f>
        <v>173.72</v>
      </c>
      <c r="Y28" s="65" t="s">
        <v>63</v>
      </c>
      <c r="Z28" t="str">
        <f t="shared" ca="1" si="14"/>
        <v/>
      </c>
      <c r="AA28" s="66">
        <f ca="1">IF($C28="S",IF($Z28="CP",$X28,IF($Z28="RA",(($X28)*[1]QCI!$AA$3),0)),SomaAgrup)</f>
        <v>0</v>
      </c>
      <c r="AB28" s="67">
        <f t="shared" ref="AB28:AB51" ca="1" si="33">IF($C28="S",IF($Z28="OU",ROUND($X28,2),0),SomaAgrup)</f>
        <v>0</v>
      </c>
      <c r="AC28" s="68" t="e">
        <f t="shared" ref="AC28:AC51" ca="1" si="34">IF($N28="","",IF(ORÇAMENTO.Descricao="","DESCRIÇÃO",IF(AND($C28="S",ORÇAMENTO.Unidade=""),"UNIDADE",IF($X28&lt;0,"VALOR NEGATIVO",IF(OR(AND(TIPOORCAMENTO="Proposto",$AG28&lt;&gt;"",$AG28&gt;0,ORÇAMENTO.CustoUnitario&gt;$AG28),AND(TIPOORCAMENTO="LICITADO",ORÇAMENTO.PrecoUnitarioLicitado&gt;$AN28)),"ACIMA REF.","")))))</f>
        <v>#VALUE!</v>
      </c>
      <c r="AD28" s="8" t="e">
        <f ca="1">IF(C28&lt;=CRONO.NivelExibicao,MAX($AD$15:OFFSET(AD28,-1,0))+IF($C28&lt;&gt;1,1,MAX(1,COUNTIF([1]QCI!$A$13:$A$24,OFFSET($E28,-1,0)))),"")</f>
        <v>#VALUE!</v>
      </c>
      <c r="AE28" s="18" t="b">
        <f t="shared" ref="AE28:AE51" ca="1" si="35">IF(AND($C28="S",ORÇAMENTO.CodBarra&lt;&gt;""),IF(ORÇAMENTO.Fonte="",ORÇAMENTO.CodBarra,CONCATENATE(ORÇAMENTO.Fonte," ",ORÇAMENTO.CodBarra)))</f>
        <v>0</v>
      </c>
      <c r="AF28" s="69" t="e">
        <f t="shared" ref="AF28:AF51" ca="1" si="36">IF(ISERROR(INDIRECT(ORÇAMENTO.BancoRef)),"(abra o arquivo 'Referência "&amp;Excel_BuiltIn_Database&amp;".xls)",IF(OR($C28&lt;&gt;"S",ORÇAMENTO.CodBarra=""),"(Sem Código)",IF(ISERROR(MATCH($AE28,INDIRECT(ORÇAMENTO.BancoRef),0)),"(Código não identificado nas referências)",MATCH($AE28,INDIRECT(ORÇAMENTO.BancoRef),0))))</f>
        <v>#VALUE!</v>
      </c>
      <c r="AG28" s="70" t="e">
        <f t="shared" ref="AG28:AG51" ca="1" si="37">ROUND(IF(DESONERACAO="sim",REFERENCIA.Desonerado,REFERENCIA.NaoDesonerado),2)</f>
        <v>#VALUE!</v>
      </c>
      <c r="AH28" s="71">
        <f t="shared" ref="AH28:AH51" si="38">ROUND(IF(ISNUMBER(ORÇAMENTO.OpcaoBDI),ORÇAMENTO.OpcaoBDI,IF(LEFT(ORÇAMENTO.OpcaoBDI,3)="BDI",HLOOKUP(ORÇAMENTO.OpcaoBDI,$F$4:$H$5,2,FALSE),0)),15-11*$AF$9)</f>
        <v>0.22819999999999999</v>
      </c>
      <c r="AJ28" s="72"/>
      <c r="AL28" s="73"/>
      <c r="AM28" s="74">
        <f t="shared" ca="1" si="0"/>
        <v>173.72</v>
      </c>
      <c r="AN28" s="75" t="e">
        <f t="shared" ref="AN28:AN51" ca="1" si="39">ROUND(ORÇAMENTO.CustoUnitario*(1+$AH28),2)</f>
        <v>#VALUE!</v>
      </c>
    </row>
    <row r="29" spans="1:40" x14ac:dyDescent="0.25">
      <c r="A29" t="str">
        <f t="shared" si="30"/>
        <v>S</v>
      </c>
      <c r="B29">
        <f t="shared" ca="1" si="2"/>
        <v>2</v>
      </c>
      <c r="C29">
        <f t="shared" ca="1" si="3"/>
        <v>2</v>
      </c>
      <c r="D29">
        <f t="shared" ca="1" si="4"/>
        <v>4</v>
      </c>
      <c r="E29" t="e">
        <f ca="1">IF($C29=1,OFFSET(E29,-1,0)+MAX(1,COUNTIF([1]QCI!$A$13:$A$24,OFFSET([1]ORÇAMENTO!E26,-1,0))),OFFSET(E29,-1,0))</f>
        <v>#VALUE!</v>
      </c>
      <c r="F29">
        <f t="shared" ca="1" si="5"/>
        <v>1</v>
      </c>
      <c r="G29">
        <f t="shared" ca="1" si="6"/>
        <v>0</v>
      </c>
      <c r="H29">
        <f t="shared" ca="1" si="7"/>
        <v>0</v>
      </c>
      <c r="I29">
        <f t="shared" ca="1" si="8"/>
        <v>0</v>
      </c>
      <c r="J29">
        <f t="shared" ca="1" si="9"/>
        <v>4</v>
      </c>
      <c r="K29">
        <f ca="1">IF(OR($C29="S",$C29=0),0,MATCH(OFFSET($D29,0,$C29)+IF($C29&lt;&gt;1,1,COUNTIF([1]QCI!$A$13:$A$24,[1]ORÇAMENTO!E26)),OFFSET($D29,1,$C29,ROW($C$223)-ROW($C29)),0))</f>
        <v>19</v>
      </c>
      <c r="L29" s="53" t="str">
        <f t="shared" ca="1" si="10"/>
        <v>F</v>
      </c>
      <c r="M29" s="54" t="s">
        <v>7</v>
      </c>
      <c r="N29" s="55" t="str">
        <f t="shared" ca="1" si="11"/>
        <v>Nível 2</v>
      </c>
      <c r="O29" s="56" t="s">
        <v>253</v>
      </c>
      <c r="P29" s="57" t="s">
        <v>70</v>
      </c>
      <c r="Q29" s="58" t="s">
        <v>71</v>
      </c>
      <c r="R29" s="59" t="s">
        <v>67</v>
      </c>
      <c r="S29" s="60" t="str">
        <f t="shared" ca="1" si="31"/>
        <v>-</v>
      </c>
      <c r="T29" s="61" t="e">
        <f ca="1">OFFSET([1]CÁLCULO!H$15,ROW($T29)-ROW(T$15),0)</f>
        <v>#VALUE!</v>
      </c>
      <c r="U29" s="62" t="e">
        <f t="shared" ca="1" si="29"/>
        <v>#VALUE!</v>
      </c>
      <c r="V29" s="63" t="s">
        <v>10</v>
      </c>
      <c r="W29" s="61">
        <f t="shared" ca="1" si="32"/>
        <v>0</v>
      </c>
      <c r="X29" s="64">
        <f ca="1">ROUND(SUM(X30),2)</f>
        <v>173.72</v>
      </c>
      <c r="Y29" s="65" t="s">
        <v>63</v>
      </c>
      <c r="Z29" t="str">
        <f t="shared" ca="1" si="14"/>
        <v/>
      </c>
      <c r="AA29" s="66">
        <f ca="1">IF($C29="S",IF($Z29="CP",$X29,IF($Z29="RA",(($X29)*[1]QCI!$AA$3),0)),SomaAgrup)</f>
        <v>0</v>
      </c>
      <c r="AB29" s="67">
        <f t="shared" ca="1" si="33"/>
        <v>0</v>
      </c>
      <c r="AC29" s="68" t="e">
        <f t="shared" ca="1" si="34"/>
        <v>#VALUE!</v>
      </c>
      <c r="AD29" s="8" t="e">
        <f ca="1">IF(C29&lt;=CRONO.NivelExibicao,MAX($AD$15:OFFSET(AD29,-1,0))+IF($C29&lt;&gt;1,1,MAX(1,COUNTIF([1]QCI!$A$13:$A$24,OFFSET($E29,-1,0)))),"")</f>
        <v>#VALUE!</v>
      </c>
      <c r="AE29" s="18" t="b">
        <f t="shared" ca="1" si="35"/>
        <v>0</v>
      </c>
      <c r="AF29" s="69" t="e">
        <f t="shared" ca="1" si="36"/>
        <v>#VALUE!</v>
      </c>
      <c r="AG29" s="70" t="e">
        <f t="shared" ca="1" si="37"/>
        <v>#VALUE!</v>
      </c>
      <c r="AH29" s="71">
        <f t="shared" si="38"/>
        <v>0.22819999999999999</v>
      </c>
      <c r="AJ29" s="72"/>
      <c r="AL29" s="73"/>
      <c r="AM29" s="74">
        <f t="shared" ca="1" si="0"/>
        <v>173.72</v>
      </c>
      <c r="AN29" s="75" t="e">
        <f t="shared" ca="1" si="39"/>
        <v>#VALUE!</v>
      </c>
    </row>
    <row r="30" spans="1:40" x14ac:dyDescent="0.25">
      <c r="A30">
        <f t="shared" si="30"/>
        <v>3</v>
      </c>
      <c r="B30">
        <f t="shared" ca="1" si="2"/>
        <v>3</v>
      </c>
      <c r="C30">
        <f t="shared" ca="1" si="3"/>
        <v>3</v>
      </c>
      <c r="D30">
        <f t="shared" ca="1" si="4"/>
        <v>3</v>
      </c>
      <c r="E30" t="e">
        <f ca="1">IF($C30=1,OFFSET(E30,-1,0)+MAX(1,COUNTIF([1]QCI!$A$13:$A$24,OFFSET([1]ORÇAMENTO!E27,-1,0))),OFFSET(E30,-1,0))</f>
        <v>#VALUE!</v>
      </c>
      <c r="F30">
        <f t="shared" ca="1" si="5"/>
        <v>1</v>
      </c>
      <c r="G30">
        <f t="shared" ca="1" si="6"/>
        <v>1</v>
      </c>
      <c r="H30">
        <f t="shared" ca="1" si="7"/>
        <v>0</v>
      </c>
      <c r="I30">
        <f t="shared" ca="1" si="8"/>
        <v>0</v>
      </c>
      <c r="J30">
        <f t="shared" ca="1" si="9"/>
        <v>3</v>
      </c>
      <c r="K30">
        <f ca="1">IF(OR($C30="S",$C30=0),0,MATCH(OFFSET($D30,0,$C30)+IF($C30&lt;&gt;1,1,COUNTIF([1]QCI!$A$13:$A$24,[1]ORÇAMENTO!E27)),OFFSET($D30,1,$C30,ROW($C$223)-ROW($C30)),0))</f>
        <v>139</v>
      </c>
      <c r="L30" s="53" t="str">
        <f t="shared" ca="1" si="10"/>
        <v>F</v>
      </c>
      <c r="M30" s="54" t="s">
        <v>5</v>
      </c>
      <c r="N30" s="55" t="str">
        <f ca="1">CHOOSE(1+LOG(1+2*(C30=1)+4*(C30=2)+8*(C30=3)+16*(C30=4)+32*(C30="S"),2),"","Meta","Nível 2","Nível 3","Nível 4","Serviço")</f>
        <v>Nível 3</v>
      </c>
      <c r="O30" s="56" t="s">
        <v>254</v>
      </c>
      <c r="P30" s="57" t="s">
        <v>62</v>
      </c>
      <c r="Q30" s="58"/>
      <c r="R30" s="59" t="s">
        <v>72</v>
      </c>
      <c r="S30" s="60" t="str">
        <f t="shared" ca="1" si="31"/>
        <v>-</v>
      </c>
      <c r="T30" s="61" t="e">
        <f ca="1">OFFSET([1]CÁLCULO!H$15,ROW($T30)-ROW(T$15),0)</f>
        <v>#VALUE!</v>
      </c>
      <c r="U30" s="62" t="e">
        <f t="shared" ca="1" si="29"/>
        <v>#VALUE!</v>
      </c>
      <c r="V30" s="63" t="s">
        <v>10</v>
      </c>
      <c r="W30" s="61">
        <f t="shared" ca="1" si="32"/>
        <v>0</v>
      </c>
      <c r="X30" s="64">
        <f ca="1">ROUND(SUM(X31:X32,2),2)</f>
        <v>173.72</v>
      </c>
      <c r="Y30" s="65" t="s">
        <v>63</v>
      </c>
      <c r="Z30" t="str">
        <f t="shared" ca="1" si="14"/>
        <v/>
      </c>
      <c r="AA30" s="66">
        <f ca="1">IF($C30="S",IF($Z30="CP",$X30,IF($Z30="RA",(($X30)*[1]QCI!$AA$3),0)),SomaAgrup)</f>
        <v>0</v>
      </c>
      <c r="AB30" s="67">
        <f t="shared" ca="1" si="33"/>
        <v>0</v>
      </c>
      <c r="AC30" s="68">
        <v>171.72</v>
      </c>
      <c r="AD30" s="8" t="e">
        <f ca="1">IF(C30&lt;=CRONO.NivelExibicao,MAX($AD$15:OFFSET(AD30,-1,0))+IF($C30&lt;&gt;1,1,MAX(1,COUNTIF([1]QCI!$A$13:$A$24,OFFSET($E30,-1,0)))),"")</f>
        <v>#VALUE!</v>
      </c>
      <c r="AE30" s="18" t="b">
        <f t="shared" ca="1" si="35"/>
        <v>0</v>
      </c>
      <c r="AF30" s="69" t="e">
        <f t="shared" ca="1" si="36"/>
        <v>#VALUE!</v>
      </c>
      <c r="AG30" s="70" t="e">
        <f t="shared" ca="1" si="37"/>
        <v>#VALUE!</v>
      </c>
      <c r="AH30" s="71">
        <f t="shared" si="38"/>
        <v>0.22819999999999999</v>
      </c>
      <c r="AJ30" s="72"/>
      <c r="AL30" s="73"/>
      <c r="AM30" s="74">
        <f t="shared" ca="1" si="0"/>
        <v>173.72</v>
      </c>
      <c r="AN30" s="75" t="e">
        <f t="shared" ca="1" si="39"/>
        <v>#VALUE!</v>
      </c>
    </row>
    <row r="31" spans="1:40" ht="30" x14ac:dyDescent="0.25">
      <c r="A31" t="str">
        <f t="shared" si="30"/>
        <v>S</v>
      </c>
      <c r="B31">
        <f t="shared" ca="1" si="2"/>
        <v>3</v>
      </c>
      <c r="C31" t="str">
        <f t="shared" ca="1" si="3"/>
        <v>S</v>
      </c>
      <c r="D31">
        <f t="shared" ca="1" si="4"/>
        <v>0</v>
      </c>
      <c r="E31" t="e">
        <f ca="1">IF($C31=1,OFFSET(E31,-1,0)+MAX(1,COUNTIF([1]QCI!$A$13:$A$24,OFFSET([1]ORÇAMENTO!E28,-1,0))),OFFSET(E31,-1,0))</f>
        <v>#VALUE!</v>
      </c>
      <c r="F31">
        <f t="shared" ca="1" si="5"/>
        <v>1</v>
      </c>
      <c r="G31">
        <f t="shared" ca="1" si="6"/>
        <v>1</v>
      </c>
      <c r="H31">
        <f t="shared" ca="1" si="7"/>
        <v>0</v>
      </c>
      <c r="I31">
        <f t="shared" ca="1" si="8"/>
        <v>1</v>
      </c>
      <c r="J31">
        <f t="shared" ca="1" si="9"/>
        <v>0</v>
      </c>
      <c r="K31">
        <f ca="1">IF(OR($C31="S",$C31=0),0,MATCH(OFFSET($D31,0,$C31)+IF($C31&lt;&gt;1,1,COUNTIF([1]QCI!$A$13:$A$24,[1]ORÇAMENTO!E28)),OFFSET($D31,1,$C31,ROW($C$223)-ROW($C31)),0))</f>
        <v>0</v>
      </c>
      <c r="L31" s="53" t="str">
        <f t="shared" ca="1" si="10"/>
        <v>F</v>
      </c>
      <c r="M31" s="54" t="s">
        <v>7</v>
      </c>
      <c r="N31" s="55" t="str">
        <f t="shared" ca="1" si="11"/>
        <v>Serviço</v>
      </c>
      <c r="O31" s="56" t="s">
        <v>145</v>
      </c>
      <c r="P31" s="57" t="s">
        <v>62</v>
      </c>
      <c r="Q31" s="58">
        <v>97647</v>
      </c>
      <c r="R31" s="59" t="s">
        <v>127</v>
      </c>
      <c r="S31" s="60" t="s">
        <v>141</v>
      </c>
      <c r="T31" s="61">
        <f t="shared" ref="T31:T32" si="40">AJ31</f>
        <v>3.75</v>
      </c>
      <c r="U31" s="62">
        <f t="shared" si="29"/>
        <v>2.81</v>
      </c>
      <c r="V31" s="63" t="s">
        <v>10</v>
      </c>
      <c r="W31" s="61">
        <f t="shared" ca="1" si="32"/>
        <v>3.45</v>
      </c>
      <c r="X31" s="64">
        <f t="shared" ref="X31:X49" ca="1" si="41">IF($C31="S",VTOTAL1,IF($C31=0,0,ROUND(SomaAgrup,15-13*$AF$11)))</f>
        <v>12.94</v>
      </c>
      <c r="Y31" s="65" t="s">
        <v>63</v>
      </c>
      <c r="Z31" t="str">
        <f t="shared" ca="1" si="14"/>
        <v>RA</v>
      </c>
      <c r="AA31" s="66">
        <f ca="1">IF($C31="S",IF($Z31="CP",$X31,IF($Z31="RA",(($X31)*[1]QCI!$AA$3),0)),SomaAgrup)</f>
        <v>0</v>
      </c>
      <c r="AB31" s="67">
        <f t="shared" ca="1" si="33"/>
        <v>0</v>
      </c>
      <c r="AC31" s="68" t="str">
        <f t="shared" ca="1" si="34"/>
        <v/>
      </c>
      <c r="AD31" s="8" t="str">
        <f ca="1">IF(C31&lt;=CRONO.NivelExibicao,MAX($AD$15:OFFSET(AD31,-1,0))+IF($C31&lt;&gt;1,1,MAX(1,COUNTIF([1]QCI!$A$13:$A$24,OFFSET($E31,-1,0)))),"")</f>
        <v/>
      </c>
      <c r="AE31" s="18" t="str">
        <f t="shared" ca="1" si="35"/>
        <v>SINAPI 97647</v>
      </c>
      <c r="AF31" s="69" t="e">
        <f t="shared" ca="1" si="36"/>
        <v>#VALUE!</v>
      </c>
      <c r="AG31" s="70">
        <v>2.81</v>
      </c>
      <c r="AH31" s="71">
        <f t="shared" si="38"/>
        <v>0.22819999999999999</v>
      </c>
      <c r="AJ31" s="72">
        <v>3.75</v>
      </c>
      <c r="AL31" s="73"/>
      <c r="AM31" s="74">
        <f t="shared" ca="1" si="0"/>
        <v>12.94</v>
      </c>
      <c r="AN31" s="75">
        <f t="shared" si="39"/>
        <v>3.45</v>
      </c>
    </row>
    <row r="32" spans="1:40" ht="30" x14ac:dyDescent="0.25">
      <c r="A32" t="str">
        <f t="shared" si="30"/>
        <v>S</v>
      </c>
      <c r="B32">
        <f t="shared" ca="1" si="2"/>
        <v>3</v>
      </c>
      <c r="C32" t="str">
        <f t="shared" ca="1" si="3"/>
        <v>S</v>
      </c>
      <c r="D32">
        <f t="shared" ca="1" si="4"/>
        <v>0</v>
      </c>
      <c r="E32" t="e">
        <f ca="1">IF($C32=1,OFFSET(E32,-1,0)+MAX(1,COUNTIF([1]QCI!$A$13:$A$24,OFFSET([1]ORÇAMENTO!E29,-1,0))),OFFSET(E32,-1,0))</f>
        <v>#VALUE!</v>
      </c>
      <c r="F32">
        <f t="shared" ca="1" si="5"/>
        <v>1</v>
      </c>
      <c r="G32">
        <f t="shared" ca="1" si="6"/>
        <v>1</v>
      </c>
      <c r="H32">
        <f t="shared" ca="1" si="7"/>
        <v>0</v>
      </c>
      <c r="I32">
        <f t="shared" ca="1" si="8"/>
        <v>2</v>
      </c>
      <c r="J32">
        <f t="shared" ca="1" si="9"/>
        <v>0</v>
      </c>
      <c r="K32">
        <f ca="1">IF(OR($C32="S",$C32=0),0,MATCH(OFFSET($D32,0,$C32)+IF($C32&lt;&gt;1,1,COUNTIF([1]QCI!$A$13:$A$24,[1]ORÇAMENTO!E29)),OFFSET($D32,1,$C32,ROW($C$223)-ROW($C32)),0))</f>
        <v>0</v>
      </c>
      <c r="L32" s="53" t="str">
        <f t="shared" ca="1" si="10"/>
        <v>F</v>
      </c>
      <c r="M32" s="54" t="s">
        <v>7</v>
      </c>
      <c r="N32" s="55" t="str">
        <f t="shared" ca="1" si="11"/>
        <v>Serviço</v>
      </c>
      <c r="O32" s="56" t="s">
        <v>146</v>
      </c>
      <c r="P32" s="57" t="s">
        <v>62</v>
      </c>
      <c r="Q32" s="58" t="s">
        <v>139</v>
      </c>
      <c r="R32" s="59" t="s">
        <v>132</v>
      </c>
      <c r="S32" s="60" t="s">
        <v>141</v>
      </c>
      <c r="T32" s="61">
        <f t="shared" si="40"/>
        <v>3.75</v>
      </c>
      <c r="U32" s="62">
        <f t="shared" si="29"/>
        <v>34.47</v>
      </c>
      <c r="V32" s="63" t="s">
        <v>10</v>
      </c>
      <c r="W32" s="61">
        <f t="shared" ca="1" si="32"/>
        <v>42.34</v>
      </c>
      <c r="X32" s="64">
        <f t="shared" ca="1" si="41"/>
        <v>158.78</v>
      </c>
      <c r="Y32" s="65" t="s">
        <v>63</v>
      </c>
      <c r="Z32" t="str">
        <f t="shared" ca="1" si="14"/>
        <v>RA</v>
      </c>
      <c r="AA32" s="66">
        <f ca="1">IF($C32="S",IF($Z32="CP",$X32,IF($Z32="RA",(($X32)*[1]QCI!$AA$3),0)),SomaAgrup)</f>
        <v>0</v>
      </c>
      <c r="AB32" s="67">
        <f t="shared" ca="1" si="33"/>
        <v>0</v>
      </c>
      <c r="AC32" s="68" t="str">
        <f t="shared" ca="1" si="34"/>
        <v/>
      </c>
      <c r="AD32" s="8" t="str">
        <f ca="1">IF(C32&lt;=CRONO.NivelExibicao,MAX($AD$15:OFFSET(AD32,-1,0))+IF($C32&lt;&gt;1,1,MAX(1,COUNTIF([1]QCI!$A$13:$A$24,OFFSET($E32,-1,0)))),"")</f>
        <v/>
      </c>
      <c r="AE32" s="18" t="str">
        <f t="shared" ca="1" si="35"/>
        <v xml:space="preserve">SINAPI  94195 </v>
      </c>
      <c r="AF32" s="69" t="e">
        <f t="shared" ca="1" si="36"/>
        <v>#VALUE!</v>
      </c>
      <c r="AG32" s="70">
        <v>34.47</v>
      </c>
      <c r="AH32" s="71">
        <f t="shared" si="38"/>
        <v>0.22819999999999999</v>
      </c>
      <c r="AJ32" s="72">
        <v>3.75</v>
      </c>
      <c r="AL32" s="73"/>
      <c r="AM32" s="74">
        <f t="shared" ca="1" si="0"/>
        <v>158.78</v>
      </c>
      <c r="AN32" s="75">
        <f t="shared" si="39"/>
        <v>42.34</v>
      </c>
    </row>
    <row r="33" spans="1:40" x14ac:dyDescent="0.25">
      <c r="A33">
        <f t="shared" si="30"/>
        <v>1</v>
      </c>
      <c r="B33">
        <f t="shared" ca="1" si="2"/>
        <v>1</v>
      </c>
      <c r="C33">
        <f t="shared" ca="1" si="3"/>
        <v>1</v>
      </c>
      <c r="D33">
        <f t="shared" ca="1" si="4"/>
        <v>190</v>
      </c>
      <c r="E33" t="e">
        <f ca="1">IF($C33=1,OFFSET(E33,-1,0)+MAX(1,COUNTIF([1]QCI!$A$13:$A$24,OFFSET([1]ORÇAMENTO!E30,-1,0))),OFFSET(E33,-1,0))</f>
        <v>#VALUE!</v>
      </c>
      <c r="F33">
        <f t="shared" ca="1" si="5"/>
        <v>0</v>
      </c>
      <c r="G33">
        <f t="shared" ca="1" si="6"/>
        <v>0</v>
      </c>
      <c r="H33">
        <f t="shared" ca="1" si="7"/>
        <v>0</v>
      </c>
      <c r="I33">
        <f t="shared" ca="1" si="8"/>
        <v>0</v>
      </c>
      <c r="J33">
        <f t="shared" ca="1" si="9"/>
        <v>190</v>
      </c>
      <c r="K33" t="e">
        <f ca="1">IF(OR($C33="S",$C33=0),0,MATCH(OFFSET($D33,0,$C33)+IF($C33&lt;&gt;1,1,COUNTIF([1]QCI!$A$13:$A$24,[1]ORÇAMENTO!E30)),OFFSET($D33,1,$C33,ROW($C$223)-ROW($C33)),0))</f>
        <v>#VALUE!</v>
      </c>
      <c r="L33" s="53" t="str">
        <f t="shared" ca="1" si="10"/>
        <v>F</v>
      </c>
      <c r="M33" s="54" t="s">
        <v>3</v>
      </c>
      <c r="N33" s="55" t="str">
        <f t="shared" ca="1" si="11"/>
        <v>Meta</v>
      </c>
      <c r="O33" s="56" t="s">
        <v>255</v>
      </c>
      <c r="P33" s="57" t="s">
        <v>62</v>
      </c>
      <c r="Q33" s="58"/>
      <c r="R33" s="59" t="s">
        <v>74</v>
      </c>
      <c r="S33" s="60" t="str">
        <f t="shared" ca="1" si="31"/>
        <v>-</v>
      </c>
      <c r="T33" s="61" t="e">
        <f ca="1">OFFSET([1]CÁLCULO!H$15,ROW($T33)-ROW(T$15),0)</f>
        <v>#VALUE!</v>
      </c>
      <c r="U33" s="62"/>
      <c r="V33" s="63" t="s">
        <v>10</v>
      </c>
      <c r="W33" s="61">
        <f t="shared" ca="1" si="32"/>
        <v>0</v>
      </c>
      <c r="X33" s="64">
        <f ca="1">ROUND(SUM(X34),2)</f>
        <v>985.11</v>
      </c>
      <c r="Y33" s="65" t="s">
        <v>63</v>
      </c>
      <c r="Z33" t="str">
        <f t="shared" ca="1" si="14"/>
        <v/>
      </c>
      <c r="AA33" s="66">
        <f ca="1">IF($C33="S",IF($Z33="CP",$X33,IF($Z33="RA",(($X33)*[1]QCI!$AA$3),0)),SomaAgrup)</f>
        <v>0</v>
      </c>
      <c r="AB33" s="67">
        <f t="shared" ca="1" si="33"/>
        <v>0</v>
      </c>
      <c r="AC33" s="68" t="e">
        <f t="shared" ca="1" si="34"/>
        <v>#VALUE!</v>
      </c>
      <c r="AD33" s="8" t="e">
        <f ca="1">IF(C33&lt;=CRONO.NivelExibicao,MAX($AD$15:OFFSET(AD33,-1,0))+IF($C33&lt;&gt;1,1,MAX(1,COUNTIF([1]QCI!$A$13:$A$24,OFFSET($E33,-1,0)))),"")</f>
        <v>#VALUE!</v>
      </c>
      <c r="AE33" s="18" t="b">
        <f t="shared" ca="1" si="35"/>
        <v>0</v>
      </c>
      <c r="AF33" s="69" t="e">
        <f t="shared" ca="1" si="36"/>
        <v>#VALUE!</v>
      </c>
      <c r="AG33" s="70" t="e">
        <f t="shared" ca="1" si="37"/>
        <v>#VALUE!</v>
      </c>
      <c r="AH33" s="71">
        <f t="shared" si="38"/>
        <v>0.22819999999999999</v>
      </c>
      <c r="AJ33" s="72"/>
      <c r="AL33" s="73"/>
      <c r="AM33" s="74">
        <f t="shared" ca="1" si="0"/>
        <v>985.11</v>
      </c>
      <c r="AN33" s="75">
        <f t="shared" si="39"/>
        <v>0</v>
      </c>
    </row>
    <row r="34" spans="1:40" x14ac:dyDescent="0.25">
      <c r="A34" t="str">
        <f t="shared" si="30"/>
        <v>S</v>
      </c>
      <c r="B34">
        <f t="shared" ca="1" si="2"/>
        <v>2</v>
      </c>
      <c r="C34">
        <f t="shared" ca="1" si="3"/>
        <v>2</v>
      </c>
      <c r="D34">
        <f t="shared" ca="1" si="4"/>
        <v>3</v>
      </c>
      <c r="E34" t="e">
        <f ca="1">IF($C34=1,OFFSET(E34,-1,0)+MAX(1,COUNTIF([1]QCI!$A$13:$A$24,OFFSET([1]ORÇAMENTO!E31,-1,0))),OFFSET(E34,-1,0))</f>
        <v>#VALUE!</v>
      </c>
      <c r="F34">
        <f t="shared" ca="1" si="5"/>
        <v>1</v>
      </c>
      <c r="G34">
        <f t="shared" ca="1" si="6"/>
        <v>0</v>
      </c>
      <c r="H34">
        <f t="shared" ca="1" si="7"/>
        <v>0</v>
      </c>
      <c r="I34">
        <f t="shared" ca="1" si="8"/>
        <v>0</v>
      </c>
      <c r="J34">
        <f t="shared" ca="1" si="9"/>
        <v>3</v>
      </c>
      <c r="K34">
        <f ca="1">IF(OR($C34="S",$C34=0),0,MATCH(OFFSET($D34,0,$C34)+IF($C34&lt;&gt;1,1,COUNTIF([1]QCI!$A$13:$A$24,[1]ORÇAMENTO!E31)),OFFSET($D34,1,$C34,ROW($C$223)-ROW($C34)),0))</f>
        <v>14</v>
      </c>
      <c r="L34" s="53" t="str">
        <f t="shared" ca="1" si="10"/>
        <v>F</v>
      </c>
      <c r="M34" s="54" t="s">
        <v>7</v>
      </c>
      <c r="N34" s="55" t="str">
        <f t="shared" ca="1" si="11"/>
        <v>Nível 2</v>
      </c>
      <c r="O34" s="56" t="s">
        <v>256</v>
      </c>
      <c r="P34" s="57" t="s">
        <v>62</v>
      </c>
      <c r="Q34" s="58"/>
      <c r="R34" s="59" t="s">
        <v>67</v>
      </c>
      <c r="S34" s="60" t="str">
        <f t="shared" ca="1" si="31"/>
        <v>-</v>
      </c>
      <c r="T34" s="61" t="e">
        <f ca="1">OFFSET([1]CÁLCULO!H$15,ROW($T34)-ROW(T$15),0)</f>
        <v>#VALUE!</v>
      </c>
      <c r="U34" s="62"/>
      <c r="V34" s="63" t="s">
        <v>10</v>
      </c>
      <c r="W34" s="61">
        <f t="shared" ca="1" si="32"/>
        <v>0</v>
      </c>
      <c r="X34" s="64">
        <f ca="1">ROUND(SUM(X35:X36,2),2)</f>
        <v>985.11</v>
      </c>
      <c r="Y34" s="65" t="s">
        <v>63</v>
      </c>
      <c r="Z34" t="str">
        <f t="shared" ca="1" si="14"/>
        <v/>
      </c>
      <c r="AA34" s="66">
        <f ca="1">IF($C34="S",IF($Z34="CP",$X34,IF($Z34="RA",(($X34)*[1]QCI!$AA$3),0)),SomaAgrup)</f>
        <v>0</v>
      </c>
      <c r="AB34" s="67">
        <f t="shared" ca="1" si="33"/>
        <v>0</v>
      </c>
      <c r="AC34" s="68" t="e">
        <f t="shared" ca="1" si="34"/>
        <v>#VALUE!</v>
      </c>
      <c r="AD34" s="8" t="e">
        <f ca="1">IF(C34&lt;=CRONO.NivelExibicao,MAX($AD$15:OFFSET(AD34,-1,0))+IF($C34&lt;&gt;1,1,MAX(1,COUNTIF([1]QCI!$A$13:$A$24,OFFSET($E34,-1,0)))),"")</f>
        <v>#VALUE!</v>
      </c>
      <c r="AE34" s="18" t="b">
        <f t="shared" ca="1" si="35"/>
        <v>0</v>
      </c>
      <c r="AF34" s="69" t="e">
        <f t="shared" ca="1" si="36"/>
        <v>#VALUE!</v>
      </c>
      <c r="AG34" s="70" t="e">
        <f t="shared" ca="1" si="37"/>
        <v>#VALUE!</v>
      </c>
      <c r="AH34" s="71">
        <f t="shared" si="38"/>
        <v>0.22819999999999999</v>
      </c>
      <c r="AJ34" s="72"/>
      <c r="AL34" s="73"/>
      <c r="AM34" s="74">
        <f t="shared" ca="1" si="0"/>
        <v>985.11</v>
      </c>
      <c r="AN34" s="75">
        <f t="shared" si="39"/>
        <v>0</v>
      </c>
    </row>
    <row r="35" spans="1:40" ht="30" x14ac:dyDescent="0.25">
      <c r="A35" t="str">
        <f t="shared" si="30"/>
        <v>S</v>
      </c>
      <c r="B35">
        <f t="shared" ca="1" si="2"/>
        <v>2</v>
      </c>
      <c r="C35" t="str">
        <f t="shared" ca="1" si="3"/>
        <v>S</v>
      </c>
      <c r="D35">
        <f t="shared" ca="1" si="4"/>
        <v>0</v>
      </c>
      <c r="E35" t="e">
        <f ca="1">IF($C35=1,OFFSET(E35,-1,0)+MAX(1,COUNTIF([1]QCI!$A$13:$A$24,OFFSET([1]ORÇAMENTO!E32,-1,0))),OFFSET(E35,-1,0))</f>
        <v>#VALUE!</v>
      </c>
      <c r="F35">
        <f t="shared" ca="1" si="5"/>
        <v>1</v>
      </c>
      <c r="G35">
        <f t="shared" ca="1" si="6"/>
        <v>0</v>
      </c>
      <c r="H35">
        <f t="shared" ca="1" si="7"/>
        <v>0</v>
      </c>
      <c r="I35">
        <f t="shared" ca="1" si="8"/>
        <v>1</v>
      </c>
      <c r="J35">
        <f t="shared" ca="1" si="9"/>
        <v>0</v>
      </c>
      <c r="K35">
        <f ca="1">IF(OR($C35="S",$C35=0),0,MATCH(OFFSET($D35,0,$C35)+IF($C35&lt;&gt;1,1,COUNTIF([1]QCI!$A$13:$A$24,[1]ORÇAMENTO!E32)),OFFSET($D35,1,$C35,ROW($C$223)-ROW($C35)),0))</f>
        <v>0</v>
      </c>
      <c r="L35" s="53" t="str">
        <f t="shared" ca="1" si="10"/>
        <v>F</v>
      </c>
      <c r="M35" s="54" t="s">
        <v>7</v>
      </c>
      <c r="N35" s="55" t="str">
        <f t="shared" ca="1" si="11"/>
        <v>Serviço</v>
      </c>
      <c r="O35" s="56" t="s">
        <v>257</v>
      </c>
      <c r="P35" s="57" t="s">
        <v>62</v>
      </c>
      <c r="Q35" s="58" t="s">
        <v>134</v>
      </c>
      <c r="R35" s="59" t="s">
        <v>127</v>
      </c>
      <c r="S35" s="60" t="s">
        <v>141</v>
      </c>
      <c r="T35" s="61">
        <f t="shared" ref="T35:T36" si="42">AJ35</f>
        <v>21.47</v>
      </c>
      <c r="U35" s="62">
        <f t="shared" si="29"/>
        <v>2.81</v>
      </c>
      <c r="V35" s="63" t="s">
        <v>10</v>
      </c>
      <c r="W35" s="61">
        <f t="shared" ca="1" si="32"/>
        <v>3.45</v>
      </c>
      <c r="X35" s="64">
        <f t="shared" ca="1" si="41"/>
        <v>74.069999999999993</v>
      </c>
      <c r="Y35" s="65" t="s">
        <v>63</v>
      </c>
      <c r="Z35" t="str">
        <f t="shared" ca="1" si="14"/>
        <v>RA</v>
      </c>
      <c r="AA35" s="66">
        <f ca="1">IF($C35="S",IF($Z35="CP",$X35,IF($Z35="RA",(($X35)*[1]QCI!$AA$3),0)),SomaAgrup)</f>
        <v>0</v>
      </c>
      <c r="AB35" s="67">
        <f t="shared" ca="1" si="33"/>
        <v>0</v>
      </c>
      <c r="AC35" s="68" t="str">
        <f t="shared" ca="1" si="34"/>
        <v/>
      </c>
      <c r="AD35" s="8" t="str">
        <f ca="1">IF(C35&lt;=CRONO.NivelExibicao,MAX($AD$15:OFFSET(AD35,-1,0))+IF($C35&lt;&gt;1,1,MAX(1,COUNTIF([1]QCI!$A$13:$A$24,OFFSET($E35,-1,0)))),"")</f>
        <v/>
      </c>
      <c r="AE35" s="18" t="str">
        <f t="shared" ca="1" si="35"/>
        <v xml:space="preserve">SINAPI  97647 </v>
      </c>
      <c r="AF35" s="69" t="e">
        <f t="shared" ca="1" si="36"/>
        <v>#VALUE!</v>
      </c>
      <c r="AG35" s="70">
        <v>2.81</v>
      </c>
      <c r="AH35" s="71">
        <f t="shared" si="38"/>
        <v>0.22819999999999999</v>
      </c>
      <c r="AJ35" s="72">
        <v>21.47</v>
      </c>
      <c r="AL35" s="73"/>
      <c r="AM35" s="74">
        <f t="shared" ca="1" si="0"/>
        <v>74.069999999999993</v>
      </c>
      <c r="AN35" s="75">
        <f t="shared" si="39"/>
        <v>3.45</v>
      </c>
    </row>
    <row r="36" spans="1:40" ht="30" x14ac:dyDescent="0.25">
      <c r="A36" t="str">
        <f t="shared" si="30"/>
        <v>S</v>
      </c>
      <c r="B36">
        <f t="shared" ca="1" si="2"/>
        <v>2</v>
      </c>
      <c r="C36" t="str">
        <f t="shared" ca="1" si="3"/>
        <v>S</v>
      </c>
      <c r="D36">
        <f t="shared" ca="1" si="4"/>
        <v>0</v>
      </c>
      <c r="E36" t="e">
        <f ca="1">IF($C36=1,OFFSET(E36,-1,0)+MAX(1,COUNTIF([1]QCI!$A$13:$A$24,OFFSET([1]ORÇAMENTO!E33,-1,0))),OFFSET(E36,-1,0))</f>
        <v>#VALUE!</v>
      </c>
      <c r="F36">
        <f t="shared" ca="1" si="5"/>
        <v>1</v>
      </c>
      <c r="G36">
        <f t="shared" ca="1" si="6"/>
        <v>0</v>
      </c>
      <c r="H36">
        <f t="shared" ca="1" si="7"/>
        <v>0</v>
      </c>
      <c r="I36">
        <f t="shared" ca="1" si="8"/>
        <v>2</v>
      </c>
      <c r="J36">
        <f t="shared" ca="1" si="9"/>
        <v>0</v>
      </c>
      <c r="K36">
        <f ca="1">IF(OR($C36="S",$C36=0),0,MATCH(OFFSET($D36,0,$C36)+IF($C36&lt;&gt;1,1,COUNTIF([1]QCI!$A$13:$A$24,[1]ORÇAMENTO!E33)),OFFSET($D36,1,$C36,ROW($C$223)-ROW($C36)),0))</f>
        <v>0</v>
      </c>
      <c r="L36" s="53" t="str">
        <f t="shared" ca="1" si="10"/>
        <v>F</v>
      </c>
      <c r="M36" s="54" t="s">
        <v>7</v>
      </c>
      <c r="N36" s="55" t="str">
        <f t="shared" ca="1" si="11"/>
        <v>Serviço</v>
      </c>
      <c r="O36" s="56" t="s">
        <v>258</v>
      </c>
      <c r="P36" s="57" t="s">
        <v>62</v>
      </c>
      <c r="Q36" s="58" t="s">
        <v>139</v>
      </c>
      <c r="R36" s="59" t="s">
        <v>132</v>
      </c>
      <c r="S36" s="60" t="s">
        <v>141</v>
      </c>
      <c r="T36" s="61">
        <f t="shared" si="42"/>
        <v>21.47</v>
      </c>
      <c r="U36" s="62">
        <f t="shared" si="29"/>
        <v>34.47</v>
      </c>
      <c r="V36" s="63" t="s">
        <v>10</v>
      </c>
      <c r="W36" s="61">
        <f t="shared" ca="1" si="32"/>
        <v>42.34</v>
      </c>
      <c r="X36" s="64">
        <f t="shared" ca="1" si="41"/>
        <v>909.04</v>
      </c>
      <c r="Y36" s="65" t="s">
        <v>63</v>
      </c>
      <c r="Z36" t="str">
        <f t="shared" ca="1" si="14"/>
        <v>RA</v>
      </c>
      <c r="AA36" s="66">
        <f ca="1">IF($C36="S",IF($Z36="CP",$X36,IF($Z36="RA",(($X36)*[1]QCI!$AA$3),0)),SomaAgrup)</f>
        <v>0</v>
      </c>
      <c r="AB36" s="67">
        <f t="shared" ca="1" si="33"/>
        <v>0</v>
      </c>
      <c r="AC36" s="68" t="str">
        <f t="shared" ca="1" si="34"/>
        <v/>
      </c>
      <c r="AD36" s="8" t="str">
        <f ca="1">IF(C36&lt;=CRONO.NivelExibicao,MAX($AD$15:OFFSET(AD36,-1,0))+IF($C36&lt;&gt;1,1,MAX(1,COUNTIF([1]QCI!$A$13:$A$24,OFFSET($E36,-1,0)))),"")</f>
        <v/>
      </c>
      <c r="AE36" s="18" t="str">
        <f t="shared" ca="1" si="35"/>
        <v xml:space="preserve">SINAPI  94195 </v>
      </c>
      <c r="AF36" s="69" t="e">
        <f t="shared" ca="1" si="36"/>
        <v>#VALUE!</v>
      </c>
      <c r="AG36" s="70">
        <v>34.47</v>
      </c>
      <c r="AH36" s="71">
        <f t="shared" si="38"/>
        <v>0.22819999999999999</v>
      </c>
      <c r="AJ36" s="72">
        <v>21.47</v>
      </c>
      <c r="AL36" s="73"/>
      <c r="AM36" s="74">
        <f t="shared" ca="1" si="0"/>
        <v>909.04</v>
      </c>
      <c r="AN36" s="75">
        <f t="shared" si="39"/>
        <v>42.34</v>
      </c>
    </row>
    <row r="37" spans="1:40" x14ac:dyDescent="0.25">
      <c r="A37">
        <f t="shared" si="30"/>
        <v>1</v>
      </c>
      <c r="B37">
        <f t="shared" ca="1" si="2"/>
        <v>1</v>
      </c>
      <c r="C37">
        <f t="shared" ca="1" si="3"/>
        <v>1</v>
      </c>
      <c r="D37">
        <f t="shared" ca="1" si="4"/>
        <v>186</v>
      </c>
      <c r="E37" t="e">
        <f ca="1">IF($C37=1,OFFSET(E37,-1,0)+MAX(1,COUNTIF([1]QCI!$A$13:$A$24,OFFSET([1]ORÇAMENTO!E34,-1,0))),OFFSET(E37,-1,0))</f>
        <v>#VALUE!</v>
      </c>
      <c r="F37">
        <f t="shared" ca="1" si="5"/>
        <v>0</v>
      </c>
      <c r="G37">
        <f t="shared" ca="1" si="6"/>
        <v>0</v>
      </c>
      <c r="H37">
        <f t="shared" ca="1" si="7"/>
        <v>0</v>
      </c>
      <c r="I37">
        <f t="shared" ca="1" si="8"/>
        <v>0</v>
      </c>
      <c r="J37">
        <f t="shared" ca="1" si="9"/>
        <v>186</v>
      </c>
      <c r="K37" t="e">
        <f ca="1">IF(OR($C37="S",$C37=0),0,MATCH(OFFSET($D37,0,$C37)+IF($C37&lt;&gt;1,1,COUNTIF([1]QCI!$A$13:$A$24,[1]ORÇAMENTO!E34)),OFFSET($D37,1,$C37,ROW($C$223)-ROW($C37)),0))</f>
        <v>#VALUE!</v>
      </c>
      <c r="L37" s="53" t="str">
        <f t="shared" ca="1" si="10"/>
        <v>F</v>
      </c>
      <c r="M37" s="54" t="s">
        <v>3</v>
      </c>
      <c r="N37" s="55" t="str">
        <f t="shared" ca="1" si="11"/>
        <v>Meta</v>
      </c>
      <c r="O37" s="56" t="s">
        <v>259</v>
      </c>
      <c r="P37" s="57" t="s">
        <v>62</v>
      </c>
      <c r="Q37" s="58"/>
      <c r="R37" s="59" t="s">
        <v>75</v>
      </c>
      <c r="S37" s="60" t="str">
        <f t="shared" ca="1" si="31"/>
        <v>-</v>
      </c>
      <c r="T37" s="61" t="e">
        <f ca="1">OFFSET([1]CÁLCULO!H$15,ROW($T37)-ROW(T$15),0)</f>
        <v>#VALUE!</v>
      </c>
      <c r="U37" s="62"/>
      <c r="V37" s="63" t="s">
        <v>10</v>
      </c>
      <c r="W37" s="61">
        <f t="shared" ca="1" si="32"/>
        <v>0</v>
      </c>
      <c r="X37" s="64">
        <f ca="1">ROUND(SUM(X38),2)</f>
        <v>1684.02</v>
      </c>
      <c r="Y37" s="65" t="s">
        <v>63</v>
      </c>
      <c r="Z37" t="str">
        <f t="shared" ca="1" si="14"/>
        <v/>
      </c>
      <c r="AA37" s="66">
        <f ca="1">IF($C37="S",IF($Z37="CP",$X37,IF($Z37="RA",(($X37)*[1]QCI!$AA$3),0)),SomaAgrup)</f>
        <v>0</v>
      </c>
      <c r="AB37" s="67">
        <f t="shared" ca="1" si="33"/>
        <v>0</v>
      </c>
      <c r="AC37" s="68" t="e">
        <f t="shared" ca="1" si="34"/>
        <v>#VALUE!</v>
      </c>
      <c r="AD37" s="8" t="e">
        <f ca="1">IF(C37&lt;=CRONO.NivelExibicao,MAX($AD$15:OFFSET(AD37,-1,0))+IF($C37&lt;&gt;1,1,MAX(1,COUNTIF([1]QCI!$A$13:$A$24,OFFSET($E37,-1,0)))),"")</f>
        <v>#VALUE!</v>
      </c>
      <c r="AE37" s="18" t="b">
        <f t="shared" ca="1" si="35"/>
        <v>0</v>
      </c>
      <c r="AF37" s="69" t="e">
        <f t="shared" ca="1" si="36"/>
        <v>#VALUE!</v>
      </c>
      <c r="AG37" s="70" t="e">
        <f t="shared" ca="1" si="37"/>
        <v>#VALUE!</v>
      </c>
      <c r="AH37" s="71">
        <f t="shared" si="38"/>
        <v>0.22819999999999999</v>
      </c>
      <c r="AJ37" s="72"/>
      <c r="AL37" s="73"/>
      <c r="AM37" s="74">
        <f t="shared" ca="1" si="0"/>
        <v>1684.02</v>
      </c>
      <c r="AN37" s="75">
        <f t="shared" si="39"/>
        <v>0</v>
      </c>
    </row>
    <row r="38" spans="1:40" x14ac:dyDescent="0.25">
      <c r="A38" t="str">
        <f t="shared" si="30"/>
        <v>S</v>
      </c>
      <c r="B38">
        <f t="shared" ca="1" si="2"/>
        <v>2</v>
      </c>
      <c r="C38">
        <f t="shared" ca="1" si="3"/>
        <v>2</v>
      </c>
      <c r="D38">
        <f t="shared" ca="1" si="4"/>
        <v>6</v>
      </c>
      <c r="E38" t="e">
        <f ca="1">IF($C38=1,OFFSET(E38,-1,0)+MAX(1,COUNTIF([1]QCI!$A$13:$A$24,OFFSET([1]ORÇAMENTO!E35,-1,0))),OFFSET(E38,-1,0))</f>
        <v>#VALUE!</v>
      </c>
      <c r="F38">
        <f t="shared" ca="1" si="5"/>
        <v>1</v>
      </c>
      <c r="G38">
        <f t="shared" ca="1" si="6"/>
        <v>0</v>
      </c>
      <c r="H38">
        <f t="shared" ca="1" si="7"/>
        <v>0</v>
      </c>
      <c r="I38">
        <f t="shared" ca="1" si="8"/>
        <v>0</v>
      </c>
      <c r="J38">
        <f t="shared" ca="1" si="9"/>
        <v>6</v>
      </c>
      <c r="K38">
        <f ca="1">IF(OR($C38="S",$C38=0),0,MATCH(OFFSET($D38,0,$C38)+IF($C38&lt;&gt;1,1,COUNTIF([1]QCI!$A$13:$A$24,[1]ORÇAMENTO!E35)),OFFSET($D38,1,$C38,ROW($C$223)-ROW($C38)),0))</f>
        <v>10</v>
      </c>
      <c r="L38" s="53" t="str">
        <f t="shared" ca="1" si="10"/>
        <v>F</v>
      </c>
      <c r="M38" s="54" t="s">
        <v>7</v>
      </c>
      <c r="N38" s="55" t="str">
        <f t="shared" ca="1" si="11"/>
        <v>Nível 2</v>
      </c>
      <c r="O38" s="56" t="s">
        <v>260</v>
      </c>
      <c r="P38" s="57" t="s">
        <v>62</v>
      </c>
      <c r="Q38" s="58"/>
      <c r="R38" s="59" t="s">
        <v>67</v>
      </c>
      <c r="S38" s="60" t="str">
        <f t="shared" ca="1" si="31"/>
        <v>-</v>
      </c>
      <c r="T38" s="61" t="e">
        <f ca="1">OFFSET([1]CÁLCULO!H$15,ROW($T38)-ROW(T$15),0)</f>
        <v>#VALUE!</v>
      </c>
      <c r="U38" s="62"/>
      <c r="V38" s="63" t="s">
        <v>10</v>
      </c>
      <c r="W38" s="61">
        <f t="shared" ca="1" si="32"/>
        <v>0</v>
      </c>
      <c r="X38" s="64">
        <f ca="1">ROUND(SUM(X39:X43),2)</f>
        <v>1684.02</v>
      </c>
      <c r="Y38" s="65" t="s">
        <v>63</v>
      </c>
      <c r="Z38" t="str">
        <f t="shared" ca="1" si="14"/>
        <v/>
      </c>
      <c r="AA38" s="66">
        <f ca="1">IF($C38="S",IF($Z38="CP",$X38,IF($Z38="RA",(($X38)*[1]QCI!$AA$3),0)),SomaAgrup)</f>
        <v>0</v>
      </c>
      <c r="AB38" s="67">
        <f t="shared" ca="1" si="33"/>
        <v>0</v>
      </c>
      <c r="AC38" s="68" t="e">
        <f t="shared" ca="1" si="34"/>
        <v>#VALUE!</v>
      </c>
      <c r="AD38" s="8" t="e">
        <f ca="1">IF(C38&lt;=CRONO.NivelExibicao,MAX($AD$15:OFFSET(AD38,-1,0))+IF($C38&lt;&gt;1,1,MAX(1,COUNTIF([1]QCI!$A$13:$A$24,OFFSET($E38,-1,0)))),"")</f>
        <v>#VALUE!</v>
      </c>
      <c r="AE38" s="18" t="b">
        <f t="shared" ca="1" si="35"/>
        <v>0</v>
      </c>
      <c r="AF38" s="69" t="e">
        <f t="shared" ca="1" si="36"/>
        <v>#VALUE!</v>
      </c>
      <c r="AG38" s="70" t="e">
        <f t="shared" ca="1" si="37"/>
        <v>#VALUE!</v>
      </c>
      <c r="AH38" s="71">
        <f t="shared" si="38"/>
        <v>0.22819999999999999</v>
      </c>
      <c r="AJ38" s="72"/>
      <c r="AL38" s="73"/>
      <c r="AM38" s="74">
        <f t="shared" ca="1" si="0"/>
        <v>1684.02</v>
      </c>
      <c r="AN38" s="75">
        <f t="shared" si="39"/>
        <v>0</v>
      </c>
    </row>
    <row r="39" spans="1:40" ht="30" x14ac:dyDescent="0.25">
      <c r="A39" t="str">
        <f t="shared" si="30"/>
        <v>S</v>
      </c>
      <c r="B39">
        <f t="shared" ca="1" si="2"/>
        <v>2</v>
      </c>
      <c r="C39" t="str">
        <f t="shared" ca="1" si="3"/>
        <v>S</v>
      </c>
      <c r="D39">
        <f t="shared" ca="1" si="4"/>
        <v>0</v>
      </c>
      <c r="E39" t="e">
        <f ca="1">IF($C39=1,OFFSET(E39,-1,0)+MAX(1,COUNTIF([1]QCI!$A$13:$A$24,OFFSET([1]ORÇAMENTO!E36,-1,0))),OFFSET(E39,-1,0))</f>
        <v>#VALUE!</v>
      </c>
      <c r="F39">
        <f t="shared" ca="1" si="5"/>
        <v>1</v>
      </c>
      <c r="G39">
        <f t="shared" ca="1" si="6"/>
        <v>0</v>
      </c>
      <c r="H39">
        <f t="shared" ca="1" si="7"/>
        <v>0</v>
      </c>
      <c r="I39">
        <f t="shared" ca="1" si="8"/>
        <v>1</v>
      </c>
      <c r="J39">
        <f t="shared" ca="1" si="9"/>
        <v>0</v>
      </c>
      <c r="K39">
        <f ca="1">IF(OR($C39="S",$C39=0),0,MATCH(OFFSET($D39,0,$C39)+IF($C39&lt;&gt;1,1,COUNTIF([1]QCI!$A$13:$A$24,[1]ORÇAMENTO!E36)),OFFSET($D39,1,$C39,ROW($C$223)-ROW($C39)),0))</f>
        <v>0</v>
      </c>
      <c r="L39" s="53" t="str">
        <f t="shared" ca="1" si="10"/>
        <v>F</v>
      </c>
      <c r="M39" s="54" t="s">
        <v>7</v>
      </c>
      <c r="N39" s="55" t="str">
        <f t="shared" ca="1" si="11"/>
        <v>Serviço</v>
      </c>
      <c r="O39" s="56" t="s">
        <v>261</v>
      </c>
      <c r="P39" s="57" t="s">
        <v>62</v>
      </c>
      <c r="Q39" s="58" t="s">
        <v>134</v>
      </c>
      <c r="R39" s="59" t="s">
        <v>127</v>
      </c>
      <c r="S39" s="60" t="s">
        <v>141</v>
      </c>
      <c r="T39" s="61">
        <f t="shared" ref="T39:T43" si="43">AJ39</f>
        <v>10.26</v>
      </c>
      <c r="U39" s="62">
        <f t="shared" si="29"/>
        <v>2.81</v>
      </c>
      <c r="V39" s="63" t="s">
        <v>10</v>
      </c>
      <c r="W39" s="61">
        <f t="shared" ca="1" si="32"/>
        <v>3.45</v>
      </c>
      <c r="X39" s="64">
        <f t="shared" ca="1" si="41"/>
        <v>35.4</v>
      </c>
      <c r="Y39" s="65" t="s">
        <v>63</v>
      </c>
      <c r="Z39" t="str">
        <f t="shared" ca="1" si="14"/>
        <v>RA</v>
      </c>
      <c r="AA39" s="66">
        <f ca="1">IF($C39="S",IF($Z39="CP",$X39,IF($Z39="RA",(($X39)*[1]QCI!$AA$3),0)),SomaAgrup)</f>
        <v>0</v>
      </c>
      <c r="AB39" s="67">
        <f t="shared" ca="1" si="33"/>
        <v>0</v>
      </c>
      <c r="AC39" s="68" t="str">
        <f t="shared" ca="1" si="34"/>
        <v/>
      </c>
      <c r="AD39" s="8" t="str">
        <f ca="1">IF(C39&lt;=CRONO.NivelExibicao,MAX($AD$15:OFFSET(AD39,-1,0))+IF($C39&lt;&gt;1,1,MAX(1,COUNTIF([1]QCI!$A$13:$A$24,OFFSET($E39,-1,0)))),"")</f>
        <v/>
      </c>
      <c r="AE39" s="18" t="str">
        <f t="shared" ca="1" si="35"/>
        <v xml:space="preserve">SINAPI  97647 </v>
      </c>
      <c r="AF39" s="69" t="e">
        <f t="shared" ca="1" si="36"/>
        <v>#VALUE!</v>
      </c>
      <c r="AG39" s="70">
        <v>2.81</v>
      </c>
      <c r="AH39" s="71">
        <f t="shared" si="38"/>
        <v>0.22819999999999999</v>
      </c>
      <c r="AJ39" s="72">
        <v>10.26</v>
      </c>
      <c r="AL39" s="73"/>
      <c r="AM39" s="74">
        <f t="shared" ca="1" si="0"/>
        <v>35.4</v>
      </c>
      <c r="AN39" s="75">
        <f t="shared" si="39"/>
        <v>3.45</v>
      </c>
    </row>
    <row r="40" spans="1:40" ht="30" x14ac:dyDescent="0.25">
      <c r="A40" t="str">
        <f t="shared" si="30"/>
        <v>S</v>
      </c>
      <c r="B40">
        <f t="shared" ca="1" si="2"/>
        <v>2</v>
      </c>
      <c r="C40" t="str">
        <f t="shared" ca="1" si="3"/>
        <v>S</v>
      </c>
      <c r="D40">
        <f t="shared" ca="1" si="4"/>
        <v>0</v>
      </c>
      <c r="E40" t="e">
        <f ca="1">IF($C40=1,OFFSET(E40,-1,0)+MAX(1,COUNTIF([1]QCI!$A$13:$A$24,OFFSET([1]ORÇAMENTO!E37,-1,0))),OFFSET(E40,-1,0))</f>
        <v>#VALUE!</v>
      </c>
      <c r="F40">
        <f t="shared" ca="1" si="5"/>
        <v>1</v>
      </c>
      <c r="G40">
        <f t="shared" ca="1" si="6"/>
        <v>0</v>
      </c>
      <c r="H40">
        <f t="shared" ca="1" si="7"/>
        <v>0</v>
      </c>
      <c r="I40">
        <f t="shared" ca="1" si="8"/>
        <v>2</v>
      </c>
      <c r="J40">
        <f t="shared" ca="1" si="9"/>
        <v>0</v>
      </c>
      <c r="K40">
        <f ca="1">IF(OR($C40="S",$C40=0),0,MATCH(OFFSET($D40,0,$C40)+IF($C40&lt;&gt;1,1,COUNTIF([1]QCI!$A$13:$A$24,[1]ORÇAMENTO!E37)),OFFSET($D40,1,$C40,ROW($C$223)-ROW($C40)),0))</f>
        <v>0</v>
      </c>
      <c r="L40" s="53" t="str">
        <f t="shared" ca="1" si="10"/>
        <v>F</v>
      </c>
      <c r="M40" s="54" t="s">
        <v>7</v>
      </c>
      <c r="N40" s="55" t="str">
        <f t="shared" ca="1" si="11"/>
        <v>Serviço</v>
      </c>
      <c r="O40" s="56" t="s">
        <v>262</v>
      </c>
      <c r="P40" s="57" t="s">
        <v>62</v>
      </c>
      <c r="Q40" s="58" t="s">
        <v>135</v>
      </c>
      <c r="R40" s="59" t="s">
        <v>128</v>
      </c>
      <c r="S40" s="60" t="s">
        <v>141</v>
      </c>
      <c r="T40" s="61">
        <f t="shared" si="43"/>
        <v>10.26</v>
      </c>
      <c r="U40" s="62">
        <f t="shared" si="29"/>
        <v>6.04</v>
      </c>
      <c r="V40" s="63" t="s">
        <v>10</v>
      </c>
      <c r="W40" s="61">
        <f t="shared" ca="1" si="32"/>
        <v>7.42</v>
      </c>
      <c r="X40" s="64">
        <f t="shared" ca="1" si="41"/>
        <v>76.13</v>
      </c>
      <c r="Y40" s="65" t="s">
        <v>63</v>
      </c>
      <c r="Z40" t="str">
        <f t="shared" ca="1" si="14"/>
        <v>RA</v>
      </c>
      <c r="AA40" s="66">
        <f ca="1">IF($C40="S",IF($Z40="CP",$X40,IF($Z40="RA",(($X40)*[1]QCI!$AA$3),0)),SomaAgrup)</f>
        <v>0</v>
      </c>
      <c r="AB40" s="67">
        <f t="shared" ca="1" si="33"/>
        <v>0</v>
      </c>
      <c r="AC40" s="68" t="str">
        <f t="shared" ca="1" si="34"/>
        <v/>
      </c>
      <c r="AD40" s="8" t="str">
        <f ca="1">IF(C40&lt;=CRONO.NivelExibicao,MAX($AD$15:OFFSET(AD40,-1,0))+IF($C40&lt;&gt;1,1,MAX(1,COUNTIF([1]QCI!$A$13:$A$24,OFFSET($E40,-1,0)))),"")</f>
        <v/>
      </c>
      <c r="AE40" s="18" t="str">
        <f t="shared" ca="1" si="35"/>
        <v xml:space="preserve">SINAPI  97650 </v>
      </c>
      <c r="AF40" s="69" t="e">
        <f t="shared" ca="1" si="36"/>
        <v>#VALUE!</v>
      </c>
      <c r="AG40" s="70">
        <v>6.04</v>
      </c>
      <c r="AH40" s="71">
        <f t="shared" si="38"/>
        <v>0.22819999999999999</v>
      </c>
      <c r="AJ40" s="72">
        <v>10.26</v>
      </c>
      <c r="AL40" s="73"/>
      <c r="AM40" s="74">
        <f t="shared" ca="1" si="0"/>
        <v>76.13</v>
      </c>
      <c r="AN40" s="75">
        <f t="shared" si="39"/>
        <v>7.42</v>
      </c>
    </row>
    <row r="41" spans="1:40" ht="45" x14ac:dyDescent="0.25">
      <c r="A41" t="str">
        <f t="shared" si="30"/>
        <v>S</v>
      </c>
      <c r="B41">
        <f t="shared" ca="1" si="2"/>
        <v>2</v>
      </c>
      <c r="C41" t="str">
        <f t="shared" ca="1" si="3"/>
        <v>S</v>
      </c>
      <c r="D41">
        <f t="shared" ca="1" si="4"/>
        <v>0</v>
      </c>
      <c r="E41" t="e">
        <f ca="1">IF($C41=1,OFFSET(E41,-1,0)+MAX(1,COUNTIF([1]QCI!$A$13:$A$24,OFFSET([1]ORÇAMENTO!E38,-1,0))),OFFSET(E41,-1,0))</f>
        <v>#VALUE!</v>
      </c>
      <c r="F41">
        <f t="shared" ca="1" si="5"/>
        <v>1</v>
      </c>
      <c r="G41">
        <f t="shared" ca="1" si="6"/>
        <v>0</v>
      </c>
      <c r="H41">
        <f t="shared" ca="1" si="7"/>
        <v>0</v>
      </c>
      <c r="I41">
        <f t="shared" ca="1" si="8"/>
        <v>3</v>
      </c>
      <c r="J41">
        <f t="shared" ca="1" si="9"/>
        <v>0</v>
      </c>
      <c r="K41">
        <f ca="1">IF(OR($C41="S",$C41=0),0,MATCH(OFFSET($D41,0,$C41)+IF($C41&lt;&gt;1,1,COUNTIF([1]QCI!$A$13:$A$24,[1]ORÇAMENTO!E38)),OFFSET($D41,1,$C41,ROW($C$223)-ROW($C41)),0))</f>
        <v>0</v>
      </c>
      <c r="L41" s="53" t="str">
        <f t="shared" ca="1" si="10"/>
        <v>F</v>
      </c>
      <c r="M41" s="54" t="s">
        <v>7</v>
      </c>
      <c r="N41" s="55" t="str">
        <f t="shared" ca="1" si="11"/>
        <v>Serviço</v>
      </c>
      <c r="O41" s="56" t="s">
        <v>263</v>
      </c>
      <c r="P41" s="57" t="s">
        <v>62</v>
      </c>
      <c r="Q41" s="58" t="s">
        <v>138</v>
      </c>
      <c r="R41" s="59" t="s">
        <v>131</v>
      </c>
      <c r="S41" s="60" t="s">
        <v>141</v>
      </c>
      <c r="T41" s="61">
        <f t="shared" si="43"/>
        <v>10.26</v>
      </c>
      <c r="U41" s="62">
        <f t="shared" si="29"/>
        <v>80.97</v>
      </c>
      <c r="V41" s="63" t="s">
        <v>10</v>
      </c>
      <c r="W41" s="61">
        <f t="shared" ca="1" si="32"/>
        <v>99.45</v>
      </c>
      <c r="X41" s="64">
        <f t="shared" ca="1" si="41"/>
        <v>1020.36</v>
      </c>
      <c r="Y41" s="65" t="s">
        <v>63</v>
      </c>
      <c r="Z41" t="str">
        <f t="shared" ca="1" si="14"/>
        <v>RA</v>
      </c>
      <c r="AA41" s="66">
        <f ca="1">IF($C41="S",IF($Z41="CP",$X41,IF($Z41="RA",(($X41)*[1]QCI!$AA$3),0)),SomaAgrup)</f>
        <v>0</v>
      </c>
      <c r="AB41" s="67">
        <f t="shared" ca="1" si="33"/>
        <v>0</v>
      </c>
      <c r="AC41" s="68" t="str">
        <f t="shared" ca="1" si="34"/>
        <v/>
      </c>
      <c r="AD41" s="8" t="str">
        <f ca="1">IF(C41&lt;=CRONO.NivelExibicao,MAX($AD$15:OFFSET(AD41,-1,0))+IF($C41&lt;&gt;1,1,MAX(1,COUNTIF([1]QCI!$A$13:$A$24,OFFSET($E41,-1,0)))),"")</f>
        <v/>
      </c>
      <c r="AE41" s="18" t="str">
        <f t="shared" ca="1" si="35"/>
        <v xml:space="preserve">SINAPI  92539 </v>
      </c>
      <c r="AF41" s="69" t="e">
        <f t="shared" ca="1" si="36"/>
        <v>#VALUE!</v>
      </c>
      <c r="AG41" s="70">
        <v>80.97</v>
      </c>
      <c r="AH41" s="71">
        <f t="shared" si="38"/>
        <v>0.22819999999999999</v>
      </c>
      <c r="AJ41" s="72">
        <v>10.26</v>
      </c>
      <c r="AL41" s="73"/>
      <c r="AM41" s="74">
        <f t="shared" ca="1" si="0"/>
        <v>1020.36</v>
      </c>
      <c r="AN41" s="75">
        <f t="shared" si="39"/>
        <v>99.45</v>
      </c>
    </row>
    <row r="42" spans="1:40" ht="30" x14ac:dyDescent="0.25">
      <c r="A42" t="str">
        <f t="shared" si="30"/>
        <v>S</v>
      </c>
      <c r="B42">
        <f t="shared" ca="1" si="2"/>
        <v>2</v>
      </c>
      <c r="C42" t="str">
        <f t="shared" ca="1" si="3"/>
        <v>S</v>
      </c>
      <c r="D42">
        <f t="shared" ca="1" si="4"/>
        <v>0</v>
      </c>
      <c r="E42" t="e">
        <f ca="1">IF($C42=1,OFFSET(E42,-1,0)+MAX(1,COUNTIF([1]QCI!$A$13:$A$24,OFFSET([1]ORÇAMENTO!E39,-1,0))),OFFSET(E42,-1,0))</f>
        <v>#VALUE!</v>
      </c>
      <c r="F42">
        <f t="shared" ca="1" si="5"/>
        <v>1</v>
      </c>
      <c r="G42">
        <f t="shared" ca="1" si="6"/>
        <v>0</v>
      </c>
      <c r="H42">
        <f t="shared" ca="1" si="7"/>
        <v>0</v>
      </c>
      <c r="I42">
        <f t="shared" ca="1" si="8"/>
        <v>4</v>
      </c>
      <c r="J42">
        <f t="shared" ca="1" si="9"/>
        <v>0</v>
      </c>
      <c r="K42">
        <f ca="1">IF(OR($C42="S",$C42=0),0,MATCH(OFFSET($D42,0,$C42)+IF($C42&lt;&gt;1,1,COUNTIF([1]QCI!$A$13:$A$24,[1]ORÇAMENTO!E39)),OFFSET($D42,1,$C42,ROW($C$223)-ROW($C42)),0))</f>
        <v>0</v>
      </c>
      <c r="L42" s="53" t="str">
        <f t="shared" ca="1" si="10"/>
        <v>F</v>
      </c>
      <c r="M42" s="54" t="s">
        <v>7</v>
      </c>
      <c r="N42" s="55" t="str">
        <f t="shared" ca="1" si="11"/>
        <v>Serviço</v>
      </c>
      <c r="O42" s="56" t="s">
        <v>264</v>
      </c>
      <c r="P42" s="57" t="s">
        <v>62</v>
      </c>
      <c r="Q42" s="58" t="s">
        <v>139</v>
      </c>
      <c r="R42" s="59" t="s">
        <v>132</v>
      </c>
      <c r="S42" s="60" t="s">
        <v>141</v>
      </c>
      <c r="T42" s="61">
        <f t="shared" si="43"/>
        <v>10.26</v>
      </c>
      <c r="U42" s="62">
        <f t="shared" si="29"/>
        <v>34.47</v>
      </c>
      <c r="V42" s="63" t="s">
        <v>10</v>
      </c>
      <c r="W42" s="61">
        <f t="shared" ca="1" si="32"/>
        <v>42.34</v>
      </c>
      <c r="X42" s="64">
        <f t="shared" ca="1" si="41"/>
        <v>434.41</v>
      </c>
      <c r="Y42" s="65" t="s">
        <v>63</v>
      </c>
      <c r="Z42" t="str">
        <f t="shared" ca="1" si="14"/>
        <v>RA</v>
      </c>
      <c r="AA42" s="66">
        <f ca="1">IF($C42="S",IF($Z42="CP",$X42,IF($Z42="RA",(($X42)*[1]QCI!$AA$3),0)),SomaAgrup)</f>
        <v>0</v>
      </c>
      <c r="AB42" s="67">
        <f t="shared" ca="1" si="33"/>
        <v>0</v>
      </c>
      <c r="AC42" s="68" t="str">
        <f t="shared" ca="1" si="34"/>
        <v/>
      </c>
      <c r="AD42" s="8" t="str">
        <f ca="1">IF(C42&lt;=CRONO.NivelExibicao,MAX($AD$15:OFFSET(AD42,-1,0))+IF($C42&lt;&gt;1,1,MAX(1,COUNTIF([1]QCI!$A$13:$A$24,OFFSET($E42,-1,0)))),"")</f>
        <v/>
      </c>
      <c r="AE42" s="18" t="str">
        <f t="shared" ca="1" si="35"/>
        <v xml:space="preserve">SINAPI  94195 </v>
      </c>
      <c r="AF42" s="69" t="e">
        <f t="shared" ca="1" si="36"/>
        <v>#VALUE!</v>
      </c>
      <c r="AG42" s="70">
        <v>34.47</v>
      </c>
      <c r="AH42" s="71">
        <f t="shared" si="38"/>
        <v>0.22819999999999999</v>
      </c>
      <c r="AJ42" s="72">
        <v>10.26</v>
      </c>
      <c r="AL42" s="73"/>
      <c r="AM42" s="74">
        <f t="shared" ca="1" si="0"/>
        <v>434.41</v>
      </c>
      <c r="AN42" s="75">
        <f t="shared" si="39"/>
        <v>42.34</v>
      </c>
    </row>
    <row r="43" spans="1:40" ht="45" x14ac:dyDescent="0.25">
      <c r="A43" t="str">
        <f t="shared" si="30"/>
        <v>S</v>
      </c>
      <c r="B43">
        <f t="shared" ca="1" si="2"/>
        <v>2</v>
      </c>
      <c r="C43" t="str">
        <f t="shared" ca="1" si="3"/>
        <v>S</v>
      </c>
      <c r="D43">
        <f t="shared" ca="1" si="4"/>
        <v>0</v>
      </c>
      <c r="E43" t="e">
        <f ca="1">IF($C43=1,OFFSET(E43,-1,0)+MAX(1,COUNTIF([1]QCI!$A$13:$A$24,OFFSET([1]ORÇAMENTO!E39,-1,0))),OFFSET(E43,-1,0))</f>
        <v>#VALUE!</v>
      </c>
      <c r="F43">
        <f t="shared" ca="1" si="5"/>
        <v>1</v>
      </c>
      <c r="G43">
        <f t="shared" ca="1" si="6"/>
        <v>0</v>
      </c>
      <c r="H43">
        <f t="shared" ca="1" si="7"/>
        <v>0</v>
      </c>
      <c r="I43">
        <f t="shared" ca="1" si="8"/>
        <v>5</v>
      </c>
      <c r="J43">
        <f t="shared" ca="1" si="9"/>
        <v>0</v>
      </c>
      <c r="K43">
        <f ca="1">IF(OR($C43="S",$C43=0),0,MATCH(OFFSET($D43,0,$C43)+IF($C43&lt;&gt;1,1,COUNTIF([1]QCI!$A$13:$A$24,[1]ORÇAMENTO!E39)),OFFSET($D43,1,$C43,ROW($C$223)-ROW($C43)),0))</f>
        <v>0</v>
      </c>
      <c r="L43" s="53" t="str">
        <f t="shared" ca="1" si="10"/>
        <v>F</v>
      </c>
      <c r="M43" s="54" t="s">
        <v>7</v>
      </c>
      <c r="N43" s="55" t="str">
        <f t="shared" ca="1" si="11"/>
        <v>Serviço</v>
      </c>
      <c r="O43" s="56" t="s">
        <v>265</v>
      </c>
      <c r="P43" s="57" t="s">
        <v>62</v>
      </c>
      <c r="Q43" s="58" t="s">
        <v>140</v>
      </c>
      <c r="R43" s="59" t="s">
        <v>133</v>
      </c>
      <c r="S43" s="60" t="s">
        <v>143</v>
      </c>
      <c r="T43" s="61">
        <f t="shared" si="43"/>
        <v>4</v>
      </c>
      <c r="U43" s="62">
        <f t="shared" si="29"/>
        <v>23.96</v>
      </c>
      <c r="V43" s="63" t="s">
        <v>10</v>
      </c>
      <c r="W43" s="61">
        <f t="shared" ca="1" si="32"/>
        <v>29.43</v>
      </c>
      <c r="X43" s="64">
        <f t="shared" ca="1" si="41"/>
        <v>117.72</v>
      </c>
      <c r="Y43" s="65" t="s">
        <v>63</v>
      </c>
      <c r="Z43" t="str">
        <f t="shared" ca="1" si="14"/>
        <v>RA</v>
      </c>
      <c r="AA43" s="66">
        <f ca="1">IF($C43="S",IF($Z43="CP",$X43,IF($Z43="RA",(($X43)*[1]QCI!$AA$3),0)),SomaAgrup)</f>
        <v>0</v>
      </c>
      <c r="AB43" s="67">
        <f t="shared" ca="1" si="33"/>
        <v>0</v>
      </c>
      <c r="AC43" s="68" t="str">
        <f t="shared" ca="1" si="34"/>
        <v/>
      </c>
      <c r="AD43" s="8" t="str">
        <f ca="1">IF(C43&lt;=CRONO.NivelExibicao,MAX($AD$15:OFFSET(AD43,-1,0))+IF($C43&lt;&gt;1,1,MAX(1,COUNTIF([1]QCI!$A$13:$A$24,OFFSET($E43,-1,0)))),"")</f>
        <v/>
      </c>
      <c r="AE43" s="18" t="str">
        <f t="shared" ca="1" si="35"/>
        <v xml:space="preserve">SINAPI  94221 </v>
      </c>
      <c r="AF43" s="69" t="e">
        <f t="shared" ca="1" si="36"/>
        <v>#VALUE!</v>
      </c>
      <c r="AG43" s="70">
        <v>23.96</v>
      </c>
      <c r="AH43" s="71">
        <f t="shared" si="38"/>
        <v>0.22819999999999999</v>
      </c>
      <c r="AJ43" s="72">
        <v>4</v>
      </c>
      <c r="AL43" s="73"/>
      <c r="AM43" s="74">
        <f t="shared" ca="1" si="0"/>
        <v>117.72</v>
      </c>
      <c r="AN43" s="75">
        <f t="shared" si="39"/>
        <v>29.43</v>
      </c>
    </row>
    <row r="44" spans="1:40" x14ac:dyDescent="0.25">
      <c r="A44">
        <f t="shared" si="30"/>
        <v>1</v>
      </c>
      <c r="B44">
        <f t="shared" ca="1" si="2"/>
        <v>1</v>
      </c>
      <c r="C44">
        <f t="shared" ca="1" si="3"/>
        <v>1</v>
      </c>
      <c r="D44">
        <f t="shared" ca="1" si="4"/>
        <v>179</v>
      </c>
      <c r="E44" t="e">
        <f ca="1">IF($C44=1,OFFSET(E44,-1,0)+MAX(1,COUNTIF([1]QCI!$A$13:$A$24,OFFSET([1]ORÇAMENTO!E43,-1,0))),OFFSET(E44,-1,0))</f>
        <v>#VALUE!</v>
      </c>
      <c r="F44">
        <f t="shared" ca="1" si="5"/>
        <v>0</v>
      </c>
      <c r="G44">
        <f t="shared" ca="1" si="6"/>
        <v>0</v>
      </c>
      <c r="H44">
        <f t="shared" ca="1" si="7"/>
        <v>0</v>
      </c>
      <c r="I44">
        <f t="shared" ca="1" si="8"/>
        <v>0</v>
      </c>
      <c r="J44">
        <f t="shared" ca="1" si="9"/>
        <v>179</v>
      </c>
      <c r="K44" t="e">
        <f ca="1">IF(OR($C44="S",$C44=0),0,MATCH(OFFSET($D44,0,$C44)+IF($C44&lt;&gt;1,1,COUNTIF([1]QCI!$A$13:$A$24,[1]ORÇAMENTO!E43)),OFFSET($D44,1,$C44,ROW($C$223)-ROW($C44)),0))</f>
        <v>#VALUE!</v>
      </c>
      <c r="L44" s="53" t="str">
        <f t="shared" ca="1" si="10"/>
        <v>F</v>
      </c>
      <c r="M44" s="54" t="s">
        <v>3</v>
      </c>
      <c r="N44" s="55" t="str">
        <f t="shared" ca="1" si="11"/>
        <v>Meta</v>
      </c>
      <c r="O44" s="56" t="s">
        <v>266</v>
      </c>
      <c r="P44" s="57" t="s">
        <v>62</v>
      </c>
      <c r="Q44" s="58"/>
      <c r="R44" s="59" t="s">
        <v>76</v>
      </c>
      <c r="S44" s="60" t="str">
        <f t="shared" ca="1" si="31"/>
        <v>-</v>
      </c>
      <c r="T44" s="61" t="e">
        <f ca="1">OFFSET([1]CÁLCULO!H$15,ROW($T44)-ROW(T$15),0)</f>
        <v>#VALUE!</v>
      </c>
      <c r="U44" s="62"/>
      <c r="V44" s="63" t="s">
        <v>10</v>
      </c>
      <c r="W44" s="61">
        <f t="shared" ca="1" si="32"/>
        <v>0</v>
      </c>
      <c r="X44" s="64">
        <f ca="1">ROUND(SUM(X45,X48),2)</f>
        <v>965.41</v>
      </c>
      <c r="Y44" s="65" t="s">
        <v>63</v>
      </c>
      <c r="Z44" t="str">
        <f t="shared" ca="1" si="14"/>
        <v/>
      </c>
      <c r="AA44" s="66">
        <f ca="1">IF($C44="S",IF($Z44="CP",$X44,IF($Z44="RA",(($X44)*[1]QCI!$AA$3),0)),SomaAgrup)</f>
        <v>0</v>
      </c>
      <c r="AB44" s="67">
        <f t="shared" ca="1" si="33"/>
        <v>0</v>
      </c>
      <c r="AC44" s="68" t="e">
        <f t="shared" ca="1" si="34"/>
        <v>#VALUE!</v>
      </c>
      <c r="AD44" s="8" t="e">
        <f ca="1">IF(C44&lt;=CRONO.NivelExibicao,MAX($AD$15:OFFSET(AD44,-1,0))+IF($C44&lt;&gt;1,1,MAX(1,COUNTIF([1]QCI!$A$13:$A$24,OFFSET($E44,-1,0)))),"")</f>
        <v>#VALUE!</v>
      </c>
      <c r="AE44" s="18" t="b">
        <f t="shared" ca="1" si="35"/>
        <v>0</v>
      </c>
      <c r="AF44" s="69" t="e">
        <f t="shared" ca="1" si="36"/>
        <v>#VALUE!</v>
      </c>
      <c r="AG44" s="70" t="e">
        <f t="shared" ca="1" si="37"/>
        <v>#VALUE!</v>
      </c>
      <c r="AH44" s="71">
        <f t="shared" si="38"/>
        <v>0.22819999999999999</v>
      </c>
      <c r="AJ44" s="72"/>
      <c r="AL44" s="73"/>
      <c r="AM44" s="74">
        <f t="shared" ca="1" si="0"/>
        <v>965.41</v>
      </c>
      <c r="AN44" s="75">
        <f t="shared" si="39"/>
        <v>0</v>
      </c>
    </row>
    <row r="45" spans="1:40" x14ac:dyDescent="0.25">
      <c r="A45" t="str">
        <f t="shared" si="30"/>
        <v>S</v>
      </c>
      <c r="B45">
        <f t="shared" ca="1" si="2"/>
        <v>2</v>
      </c>
      <c r="C45">
        <f t="shared" ca="1" si="3"/>
        <v>2</v>
      </c>
      <c r="D45">
        <f t="shared" ca="1" si="4"/>
        <v>3</v>
      </c>
      <c r="E45" t="e">
        <f ca="1">IF($C45=1,OFFSET(E45,-1,0)+MAX(1,COUNTIF([1]QCI!$A$13:$A$24,OFFSET([1]ORÇAMENTO!E44,-1,0))),OFFSET(E45,-1,0))</f>
        <v>#VALUE!</v>
      </c>
      <c r="F45">
        <f t="shared" ca="1" si="5"/>
        <v>1</v>
      </c>
      <c r="G45">
        <f t="shared" ca="1" si="6"/>
        <v>0</v>
      </c>
      <c r="H45">
        <f t="shared" ca="1" si="7"/>
        <v>0</v>
      </c>
      <c r="I45">
        <f t="shared" ca="1" si="8"/>
        <v>0</v>
      </c>
      <c r="J45">
        <f t="shared" ca="1" si="9"/>
        <v>5</v>
      </c>
      <c r="K45">
        <f ca="1">IF(OR($C45="S",$C45=0),0,MATCH(OFFSET($D45,0,$C45)+IF($C45&lt;&gt;1,1,COUNTIF([1]QCI!$A$13:$A$24,[1]ORÇAMENTO!E44)),OFFSET($D45,1,$C45,ROW($C$223)-ROW($C45)),0))</f>
        <v>3</v>
      </c>
      <c r="L45" s="53" t="str">
        <f t="shared" ca="1" si="10"/>
        <v>F</v>
      </c>
      <c r="M45" s="54" t="s">
        <v>7</v>
      </c>
      <c r="N45" s="55" t="str">
        <f t="shared" ca="1" si="11"/>
        <v>Nível 2</v>
      </c>
      <c r="O45" s="56" t="s">
        <v>267</v>
      </c>
      <c r="P45" s="57" t="s">
        <v>62</v>
      </c>
      <c r="Q45" s="58"/>
      <c r="R45" s="59" t="s">
        <v>77</v>
      </c>
      <c r="S45" s="60" t="str">
        <f t="shared" ca="1" si="31"/>
        <v>-</v>
      </c>
      <c r="T45" s="61" t="e">
        <f ca="1">OFFSET([1]CÁLCULO!H$15,ROW($T45)-ROW(T$15),0)</f>
        <v>#VALUE!</v>
      </c>
      <c r="U45" s="62"/>
      <c r="V45" s="63" t="s">
        <v>10</v>
      </c>
      <c r="W45" s="61">
        <f t="shared" ca="1" si="32"/>
        <v>0</v>
      </c>
      <c r="X45" s="64">
        <f ca="1">ROUND(SUM(X46:X47),2)</f>
        <v>921.29</v>
      </c>
      <c r="Y45" s="65" t="s">
        <v>63</v>
      </c>
      <c r="Z45" t="str">
        <f t="shared" ca="1" si="14"/>
        <v/>
      </c>
      <c r="AA45" s="66">
        <f ca="1">IF($C45="S",IF($Z45="CP",$X45,IF($Z45="RA",(($X45)*[1]QCI!$AA$3),0)),SomaAgrup)</f>
        <v>0</v>
      </c>
      <c r="AB45" s="67">
        <f t="shared" ca="1" si="33"/>
        <v>0</v>
      </c>
      <c r="AC45" s="68" t="e">
        <f t="shared" ca="1" si="34"/>
        <v>#VALUE!</v>
      </c>
      <c r="AD45" s="8" t="e">
        <f ca="1">IF(C45&lt;=CRONO.NivelExibicao,MAX($AD$15:OFFSET(AD45,-1,0))+IF($C45&lt;&gt;1,1,MAX(1,COUNTIF([1]QCI!$A$13:$A$24,OFFSET($E45,-1,0)))),"")</f>
        <v>#VALUE!</v>
      </c>
      <c r="AE45" s="18" t="b">
        <f t="shared" ca="1" si="35"/>
        <v>0</v>
      </c>
      <c r="AF45" s="69" t="e">
        <f t="shared" ca="1" si="36"/>
        <v>#VALUE!</v>
      </c>
      <c r="AG45" s="70" t="e">
        <f t="shared" ca="1" si="37"/>
        <v>#VALUE!</v>
      </c>
      <c r="AH45" s="71">
        <f t="shared" si="38"/>
        <v>0.22819999999999999</v>
      </c>
      <c r="AJ45" s="72"/>
      <c r="AL45" s="73"/>
      <c r="AM45" s="74">
        <f t="shared" ca="1" si="0"/>
        <v>921.29</v>
      </c>
      <c r="AN45" s="75">
        <f t="shared" si="39"/>
        <v>0</v>
      </c>
    </row>
    <row r="46" spans="1:40" ht="30" x14ac:dyDescent="0.25">
      <c r="A46" t="str">
        <f t="shared" si="30"/>
        <v>S</v>
      </c>
      <c r="B46">
        <f t="shared" ca="1" si="2"/>
        <v>2</v>
      </c>
      <c r="C46" t="str">
        <f t="shared" ca="1" si="3"/>
        <v>S</v>
      </c>
      <c r="D46">
        <f t="shared" ca="1" si="4"/>
        <v>0</v>
      </c>
      <c r="E46" t="e">
        <f ca="1">IF($C46=1,OFFSET(E46,-1,0)+MAX(1,COUNTIF([1]QCI!$A$13:$A$24,OFFSET([1]ORÇAMENTO!E45,-1,0))),OFFSET(E46,-1,0))</f>
        <v>#VALUE!</v>
      </c>
      <c r="F46">
        <f t="shared" ca="1" si="5"/>
        <v>1</v>
      </c>
      <c r="G46">
        <f t="shared" ca="1" si="6"/>
        <v>0</v>
      </c>
      <c r="H46">
        <f t="shared" ca="1" si="7"/>
        <v>0</v>
      </c>
      <c r="I46">
        <f t="shared" ca="1" si="8"/>
        <v>1</v>
      </c>
      <c r="J46">
        <f t="shared" ca="1" si="9"/>
        <v>0</v>
      </c>
      <c r="K46">
        <f ca="1">IF(OR($C46="S",$C46=0),0,MATCH(OFFSET($D46,0,$C46)+IF($C46&lt;&gt;1,1,COUNTIF([1]QCI!$A$13:$A$24,[1]ORÇAMENTO!E45)),OFFSET($D46,1,$C46,ROW($C$223)-ROW($C46)),0))</f>
        <v>0</v>
      </c>
      <c r="L46" s="53" t="str">
        <f t="shared" ca="1" si="10"/>
        <v>F</v>
      </c>
      <c r="M46" s="54" t="s">
        <v>7</v>
      </c>
      <c r="N46" s="55" t="str">
        <f t="shared" ca="1" si="11"/>
        <v>Serviço</v>
      </c>
      <c r="O46" s="56" t="s">
        <v>268</v>
      </c>
      <c r="P46" s="57" t="s">
        <v>62</v>
      </c>
      <c r="Q46" s="58" t="s">
        <v>134</v>
      </c>
      <c r="R46" s="59" t="s">
        <v>127</v>
      </c>
      <c r="S46" s="60" t="s">
        <v>141</v>
      </c>
      <c r="T46" s="61">
        <f t="shared" ref="T46" si="44">AJ46</f>
        <v>20.12</v>
      </c>
      <c r="U46" s="62">
        <f t="shared" si="29"/>
        <v>2.81</v>
      </c>
      <c r="V46" s="63" t="s">
        <v>10</v>
      </c>
      <c r="W46" s="61">
        <f t="shared" ca="1" si="32"/>
        <v>3.45</v>
      </c>
      <c r="X46" s="64">
        <f t="shared" ca="1" si="41"/>
        <v>69.41</v>
      </c>
      <c r="Y46" s="65" t="s">
        <v>63</v>
      </c>
      <c r="Z46" t="str">
        <f t="shared" ca="1" si="14"/>
        <v>RA</v>
      </c>
      <c r="AA46" s="66">
        <f ca="1">IF($C46="S",IF($Z46="CP",$X46,IF($Z46="RA",(($X46)*[1]QCI!$AA$3),0)),SomaAgrup)</f>
        <v>0</v>
      </c>
      <c r="AB46" s="67">
        <f t="shared" ca="1" si="33"/>
        <v>0</v>
      </c>
      <c r="AC46" s="68" t="str">
        <f t="shared" ca="1" si="34"/>
        <v/>
      </c>
      <c r="AD46" s="8" t="str">
        <f ca="1">IF(C46&lt;=CRONO.NivelExibicao,MAX($AD$15:OFFSET(AD46,-1,0))+IF($C46&lt;&gt;1,1,MAX(1,COUNTIF([1]QCI!$A$13:$A$24,OFFSET($E46,-1,0)))),"")</f>
        <v/>
      </c>
      <c r="AE46" s="18" t="str">
        <f t="shared" ca="1" si="35"/>
        <v xml:space="preserve">SINAPI  97647 </v>
      </c>
      <c r="AF46" s="69" t="e">
        <f t="shared" ca="1" si="36"/>
        <v>#VALUE!</v>
      </c>
      <c r="AG46" s="70">
        <v>2.81</v>
      </c>
      <c r="AH46" s="71">
        <f t="shared" si="38"/>
        <v>0.22819999999999999</v>
      </c>
      <c r="AJ46" s="72">
        <v>20.12</v>
      </c>
      <c r="AL46" s="73"/>
      <c r="AM46" s="74">
        <f t="shared" ca="1" si="0"/>
        <v>69.41</v>
      </c>
      <c r="AN46" s="75">
        <f t="shared" si="39"/>
        <v>3.45</v>
      </c>
    </row>
    <row r="47" spans="1:40" ht="30" x14ac:dyDescent="0.25">
      <c r="A47" t="str">
        <f t="shared" si="30"/>
        <v>S</v>
      </c>
      <c r="B47">
        <f t="shared" ref="B47" ca="1" si="45">IF(OR(C47="s",C47=0),OFFSET(B47,-1,0),C47)</f>
        <v>2</v>
      </c>
      <c r="C47" t="str">
        <f t="shared" ref="C47" ca="1" si="46">IF(OFFSET(C47,-1,0)="L",1,IF(OFFSET(C47,-1,0)=1,2,IF(OR(A47="s",A47=0),"S",IF(AND(OFFSET(C47,-1,0)=2,A47=4),3,IF(AND(OR(OFFSET(C47,-1,0)="s",OFFSET(C47,-1,0)=0),A47&lt;&gt;"s",A47&gt;OFFSET(B47,-1,0)),OFFSET(B47,-1,0),A47)))))</f>
        <v>S</v>
      </c>
      <c r="D47">
        <f t="shared" ref="D47" ca="1" si="47">IF(OR(C47="S",C47=0),0,IF(ISERROR(K47),J47,SMALL(J47:K47,1)))</f>
        <v>0</v>
      </c>
      <c r="E47" t="e">
        <f ca="1">IF($C47=1,OFFSET(E47,-1,0)+MAX(1,COUNTIF([1]QCI!$A$13:$A$24,OFFSET([1]ORÇAMENTO!E46,-1,0))),OFFSET(E47,-1,0))</f>
        <v>#VALUE!</v>
      </c>
      <c r="F47">
        <f t="shared" ca="1" si="5"/>
        <v>1</v>
      </c>
      <c r="G47">
        <f t="shared" ca="1" si="6"/>
        <v>0</v>
      </c>
      <c r="H47">
        <f t="shared" ca="1" si="7"/>
        <v>0</v>
      </c>
      <c r="I47">
        <f t="shared" ca="1" si="8"/>
        <v>2</v>
      </c>
      <c r="J47">
        <f t="shared" ca="1" si="9"/>
        <v>0</v>
      </c>
      <c r="K47">
        <f ca="1">IF(OR($C47="S",$C47=0),0,MATCH(OFFSET($D47,0,$C47)+IF($C47&lt;&gt;1,1,COUNTIF([1]QCI!$A$13:$A$24,[1]ORÇAMENTO!E46)),OFFSET($D47,1,$C47,ROW($C$223)-ROW($C47)),0))</f>
        <v>0</v>
      </c>
      <c r="L47" s="53" t="str">
        <f t="shared" ca="1" si="10"/>
        <v>F</v>
      </c>
      <c r="M47" s="54" t="s">
        <v>7</v>
      </c>
      <c r="N47" s="55" t="str">
        <f t="shared" ref="N47" ca="1" si="48">CHOOSE(1+LOG(1+2*(C47=1)+4*(C47=2)+8*(C47=3)+16*(C47=4)+32*(C47="S"),2),"","Meta","Nível 2","Nível 3","Nível 4","Serviço")</f>
        <v>Serviço</v>
      </c>
      <c r="O47" s="56" t="s">
        <v>269</v>
      </c>
      <c r="P47" s="57" t="s">
        <v>62</v>
      </c>
      <c r="Q47" s="58" t="s">
        <v>139</v>
      </c>
      <c r="R47" s="59" t="s">
        <v>132</v>
      </c>
      <c r="S47" s="60" t="s">
        <v>141</v>
      </c>
      <c r="T47" s="61">
        <f t="shared" ref="T47" si="49">AJ47</f>
        <v>20.12</v>
      </c>
      <c r="U47" s="62">
        <f t="shared" ref="U47" si="50">AG47</f>
        <v>34.47</v>
      </c>
      <c r="V47" s="63" t="s">
        <v>10</v>
      </c>
      <c r="W47" s="61">
        <f t="shared" ca="1" si="32"/>
        <v>42.34</v>
      </c>
      <c r="X47" s="64">
        <f t="shared" ca="1" si="41"/>
        <v>851.88</v>
      </c>
      <c r="Y47" s="65" t="s">
        <v>63</v>
      </c>
      <c r="Z47" t="str">
        <f t="shared" ca="1" si="14"/>
        <v>RA</v>
      </c>
      <c r="AA47" s="66">
        <f ca="1">IF($C47="S",IF($Z47="CP",$X47,IF($Z47="RA",(($X47)*[1]QCI!$AA$3),0)),SomaAgrup)</f>
        <v>0</v>
      </c>
      <c r="AB47" s="67">
        <f t="shared" ca="1" si="33"/>
        <v>0</v>
      </c>
      <c r="AC47" s="68" t="str">
        <f t="shared" ca="1" si="34"/>
        <v/>
      </c>
      <c r="AD47" s="8" t="str">
        <f ca="1">IF(C47&lt;=CRONO.NivelExibicao,MAX($AD$15:OFFSET(AD47,-1,0))+IF($C47&lt;&gt;1,1,MAX(1,COUNTIF([1]QCI!$A$13:$A$24,OFFSET($E47,-1,0)))),"")</f>
        <v/>
      </c>
      <c r="AE47" s="18" t="str">
        <f t="shared" ca="1" si="35"/>
        <v xml:space="preserve">SINAPI  94195 </v>
      </c>
      <c r="AF47" s="69" t="e">
        <f t="shared" ca="1" si="36"/>
        <v>#VALUE!</v>
      </c>
      <c r="AG47" s="70">
        <v>34.47</v>
      </c>
      <c r="AH47" s="71">
        <f t="shared" si="38"/>
        <v>0.22819999999999999</v>
      </c>
      <c r="AJ47" s="72">
        <v>20.12</v>
      </c>
      <c r="AL47" s="73"/>
      <c r="AM47" s="74">
        <f t="shared" ca="1" si="0"/>
        <v>851.88</v>
      </c>
      <c r="AN47" s="75">
        <f t="shared" si="39"/>
        <v>42.34</v>
      </c>
    </row>
    <row r="48" spans="1:40" x14ac:dyDescent="0.25">
      <c r="A48">
        <f t="shared" si="30"/>
        <v>2</v>
      </c>
      <c r="B48">
        <f t="shared" ca="1" si="2"/>
        <v>2</v>
      </c>
      <c r="C48">
        <f t="shared" ca="1" si="3"/>
        <v>2</v>
      </c>
      <c r="D48">
        <f t="shared" ca="1" si="4"/>
        <v>2</v>
      </c>
      <c r="E48" t="e">
        <f ca="1">IF($C48=1,OFFSET(E48,-1,0)+MAX(1,COUNTIF([1]QCI!$A$13:$A$24,OFFSET([1]ORÇAMENTO!E46,-1,0))),OFFSET(E48,-1,0))</f>
        <v>#VALUE!</v>
      </c>
      <c r="F48">
        <f t="shared" ca="1" si="5"/>
        <v>2</v>
      </c>
      <c r="G48">
        <f t="shared" ca="1" si="6"/>
        <v>0</v>
      </c>
      <c r="H48">
        <f t="shared" ca="1" si="7"/>
        <v>0</v>
      </c>
      <c r="I48">
        <f t="shared" ca="1" si="8"/>
        <v>0</v>
      </c>
      <c r="J48">
        <f t="shared" ref="J48:J82" ca="1" si="51">IF(OR($C48="S",$C48=0),0,MATCH(0,OFFSET($D48,1,$C48,ROW($C$223)-ROW($C48)),0))</f>
        <v>2</v>
      </c>
      <c r="K48">
        <f ca="1">IF(OR($C48="S",$C48=0),0,MATCH(OFFSET($D48,0,$C48)+IF($C48&lt;&gt;1,1,COUNTIF([1]QCI!$A$13:$A$24,[1]ORÇAMENTO!E46)),OFFSET($D48,1,$C48,ROW($C$223)-ROW($C48)),0))</f>
        <v>34</v>
      </c>
      <c r="L48" s="53" t="str">
        <f t="shared" ca="1" si="10"/>
        <v>F</v>
      </c>
      <c r="M48" s="54" t="s">
        <v>4</v>
      </c>
      <c r="N48" s="55" t="str">
        <f t="shared" ca="1" si="11"/>
        <v>Nível 2</v>
      </c>
      <c r="O48" s="56" t="s">
        <v>270</v>
      </c>
      <c r="P48" s="57" t="s">
        <v>62</v>
      </c>
      <c r="Q48" s="58"/>
      <c r="R48" s="59" t="s">
        <v>78</v>
      </c>
      <c r="S48" s="60" t="str">
        <f t="shared" ca="1" si="31"/>
        <v>-</v>
      </c>
      <c r="T48" s="61" t="e">
        <f ca="1">OFFSET([1]CÁLCULO!H$15,ROW($T48)-ROW(T$15),0)</f>
        <v>#VALUE!</v>
      </c>
      <c r="U48" s="62"/>
      <c r="V48" s="63" t="s">
        <v>10</v>
      </c>
      <c r="W48" s="61">
        <f t="shared" ca="1" si="32"/>
        <v>0</v>
      </c>
      <c r="X48" s="64">
        <f ca="1">ROUND(SUM(X49),2)</f>
        <v>44.12</v>
      </c>
      <c r="Y48" s="65" t="s">
        <v>63</v>
      </c>
      <c r="Z48" t="str">
        <f t="shared" ca="1" si="14"/>
        <v/>
      </c>
      <c r="AA48" s="66">
        <f ca="1">IF($C48="S",IF($Z48="CP",$X48,IF($Z48="RA",(($X48)*[1]QCI!$AA$3),0)),SomaAgrup)</f>
        <v>0</v>
      </c>
      <c r="AB48" s="67">
        <f t="shared" ca="1" si="33"/>
        <v>0</v>
      </c>
      <c r="AC48" s="68" t="e">
        <f t="shared" ca="1" si="34"/>
        <v>#VALUE!</v>
      </c>
      <c r="AD48" s="8" t="e">
        <f ca="1">IF(C48&lt;=CRONO.NivelExibicao,MAX($AD$15:OFFSET(AD48,-1,0))+IF($C48&lt;&gt;1,1,MAX(1,COUNTIF([1]QCI!$A$13:$A$24,OFFSET($E48,-1,0)))),"")</f>
        <v>#VALUE!</v>
      </c>
      <c r="AE48" s="18" t="b">
        <f t="shared" ca="1" si="35"/>
        <v>0</v>
      </c>
      <c r="AF48" s="69" t="e">
        <f t="shared" ca="1" si="36"/>
        <v>#VALUE!</v>
      </c>
      <c r="AG48" s="70" t="e">
        <f t="shared" ca="1" si="37"/>
        <v>#VALUE!</v>
      </c>
      <c r="AH48" s="71">
        <f t="shared" si="38"/>
        <v>0.22819999999999999</v>
      </c>
      <c r="AJ48" s="72"/>
      <c r="AL48" s="73"/>
      <c r="AM48" s="74">
        <f t="shared" ca="1" si="0"/>
        <v>44.12</v>
      </c>
      <c r="AN48" s="75">
        <f t="shared" si="39"/>
        <v>0</v>
      </c>
    </row>
    <row r="49" spans="1:40" x14ac:dyDescent="0.25">
      <c r="A49" t="str">
        <f t="shared" si="30"/>
        <v>S</v>
      </c>
      <c r="B49">
        <f t="shared" ca="1" si="2"/>
        <v>2</v>
      </c>
      <c r="C49" t="str">
        <f t="shared" ca="1" si="3"/>
        <v>S</v>
      </c>
      <c r="D49">
        <f t="shared" ca="1" si="4"/>
        <v>0</v>
      </c>
      <c r="E49" t="e">
        <f ca="1">IF($C49=1,OFFSET(E49,-1,0)+MAX(1,COUNTIF([1]QCI!$A$13:$A$24,OFFSET([1]ORÇAMENTO!E47,-1,0))),OFFSET(E49,-1,0))</f>
        <v>#VALUE!</v>
      </c>
      <c r="F49">
        <f t="shared" ca="1" si="5"/>
        <v>2</v>
      </c>
      <c r="G49">
        <f t="shared" ca="1" si="6"/>
        <v>0</v>
      </c>
      <c r="H49">
        <f t="shared" ca="1" si="7"/>
        <v>0</v>
      </c>
      <c r="I49">
        <f t="shared" ca="1" si="8"/>
        <v>1</v>
      </c>
      <c r="J49">
        <f t="shared" ca="1" si="51"/>
        <v>0</v>
      </c>
      <c r="K49">
        <f ca="1">IF(OR($C49="S",$C49=0),0,MATCH(OFFSET($D49,0,$C49)+IF($C49&lt;&gt;1,1,COUNTIF([1]QCI!$A$13:$A$24,[1]ORÇAMENTO!E47)),OFFSET($D49,1,$C49,ROW($C$223)-ROW($C49)),0))</f>
        <v>0</v>
      </c>
      <c r="L49" s="53" t="str">
        <f t="shared" ca="1" si="10"/>
        <v>F</v>
      </c>
      <c r="M49" s="54" t="s">
        <v>7</v>
      </c>
      <c r="N49" s="55" t="str">
        <f t="shared" ca="1" si="11"/>
        <v>Serviço</v>
      </c>
      <c r="O49" s="56" t="s">
        <v>271</v>
      </c>
      <c r="P49" s="57" t="s">
        <v>62</v>
      </c>
      <c r="Q49" s="58" t="s">
        <v>73</v>
      </c>
      <c r="R49" s="59" t="s">
        <v>147</v>
      </c>
      <c r="S49" s="60" t="s">
        <v>148</v>
      </c>
      <c r="T49" s="61">
        <f t="shared" ref="T49" si="52">AJ49</f>
        <v>2</v>
      </c>
      <c r="U49" s="62">
        <f t="shared" si="29"/>
        <v>17.96</v>
      </c>
      <c r="V49" s="63" t="s">
        <v>10</v>
      </c>
      <c r="W49" s="61">
        <f t="shared" ca="1" si="32"/>
        <v>22.06</v>
      </c>
      <c r="X49" s="64">
        <f t="shared" ca="1" si="41"/>
        <v>44.12</v>
      </c>
      <c r="Y49" s="65" t="s">
        <v>63</v>
      </c>
      <c r="Z49" t="str">
        <f t="shared" ca="1" si="14"/>
        <v>RA</v>
      </c>
      <c r="AA49" s="66">
        <f ca="1">IF($C49="S",IF($Z49="CP",$X49,IF($Z49="RA",(($X49)*[1]QCI!$AA$3),0)),SomaAgrup)</f>
        <v>0</v>
      </c>
      <c r="AB49" s="67">
        <f t="shared" ca="1" si="33"/>
        <v>0</v>
      </c>
      <c r="AC49" s="68" t="str">
        <f t="shared" ca="1" si="34"/>
        <v/>
      </c>
      <c r="AD49" s="8" t="str">
        <f ca="1">IF(C49&lt;=CRONO.NivelExibicao,MAX($AD$15:OFFSET(AD49,-1,0))+IF($C49&lt;&gt;1,1,MAX(1,COUNTIF([1]QCI!$A$13:$A$24,OFFSET($E49,-1,0)))),"")</f>
        <v/>
      </c>
      <c r="AE49" s="18" t="str">
        <f t="shared" ca="1" si="35"/>
        <v>SINAPI 88316</v>
      </c>
      <c r="AF49" s="69" t="e">
        <f t="shared" ca="1" si="36"/>
        <v>#VALUE!</v>
      </c>
      <c r="AG49" s="70">
        <v>17.96</v>
      </c>
      <c r="AH49" s="71">
        <f t="shared" si="38"/>
        <v>0.22819999999999999</v>
      </c>
      <c r="AJ49" s="72">
        <v>2</v>
      </c>
      <c r="AL49" s="73"/>
      <c r="AM49" s="74">
        <f t="shared" ca="1" si="0"/>
        <v>44.12</v>
      </c>
      <c r="AN49" s="75">
        <f t="shared" si="39"/>
        <v>22.06</v>
      </c>
    </row>
    <row r="50" spans="1:40" x14ac:dyDescent="0.25">
      <c r="A50">
        <f t="shared" si="30"/>
        <v>1</v>
      </c>
      <c r="B50">
        <f t="shared" ca="1" si="2"/>
        <v>1</v>
      </c>
      <c r="C50">
        <f t="shared" ca="1" si="3"/>
        <v>1</v>
      </c>
      <c r="D50">
        <f t="shared" ca="1" si="4"/>
        <v>173</v>
      </c>
      <c r="E50" t="e">
        <f ca="1">IF($C50=1,OFFSET(E50,-1,0)+MAX(1,COUNTIF([1]QCI!$A$13:$A$24,OFFSET([1]ORÇAMENTO!E48,-1,0))),OFFSET(E50,-1,0))</f>
        <v>#VALUE!</v>
      </c>
      <c r="F50">
        <f t="shared" ca="1" si="5"/>
        <v>0</v>
      </c>
      <c r="G50">
        <f t="shared" ca="1" si="6"/>
        <v>0</v>
      </c>
      <c r="H50">
        <f t="shared" ca="1" si="7"/>
        <v>0</v>
      </c>
      <c r="I50">
        <f t="shared" ca="1" si="8"/>
        <v>0</v>
      </c>
      <c r="J50">
        <f t="shared" ca="1" si="51"/>
        <v>173</v>
      </c>
      <c r="K50" t="e">
        <f ca="1">IF(OR($C50="S",$C50=0),0,MATCH(OFFSET($D50,0,$C50)+IF($C50&lt;&gt;1,1,COUNTIF([1]QCI!$A$13:$A$24,[1]ORÇAMENTO!E48)),OFFSET($D50,1,$C50,ROW($C$223)-ROW($C50)),0))</f>
        <v>#VALUE!</v>
      </c>
      <c r="L50" s="53" t="str">
        <f t="shared" ca="1" si="10"/>
        <v>F</v>
      </c>
      <c r="M50" s="54" t="s">
        <v>3</v>
      </c>
      <c r="N50" s="55" t="str">
        <f t="shared" ca="1" si="11"/>
        <v>Meta</v>
      </c>
      <c r="O50" s="56" t="s">
        <v>272</v>
      </c>
      <c r="P50" s="57" t="s">
        <v>62</v>
      </c>
      <c r="Q50" s="58"/>
      <c r="R50" s="59" t="s">
        <v>79</v>
      </c>
      <c r="S50" s="60" t="str">
        <f t="shared" ca="1" si="31"/>
        <v>-</v>
      </c>
      <c r="T50" s="61" t="e">
        <f ca="1">OFFSET([1]CÁLCULO!H$15,ROW($T50)-ROW(T$15),0)</f>
        <v>#VALUE!</v>
      </c>
      <c r="U50" s="62"/>
      <c r="V50" s="63" t="s">
        <v>10</v>
      </c>
      <c r="W50" s="61">
        <f t="shared" ca="1" si="32"/>
        <v>0</v>
      </c>
      <c r="X50" s="64">
        <f ca="1">ROUND(SUM(X51),2)</f>
        <v>1597.16</v>
      </c>
      <c r="Y50" s="65" t="s">
        <v>63</v>
      </c>
      <c r="Z50" t="str">
        <f t="shared" ca="1" si="14"/>
        <v/>
      </c>
      <c r="AA50" s="66">
        <f ca="1">IF($C50="S",IF($Z50="CP",$X50,IF($Z50="RA",(($X50)*[1]QCI!$AA$3),0)),SomaAgrup)</f>
        <v>0</v>
      </c>
      <c r="AB50" s="67">
        <f t="shared" ca="1" si="33"/>
        <v>0</v>
      </c>
      <c r="AC50" s="68" t="e">
        <f t="shared" ca="1" si="34"/>
        <v>#VALUE!</v>
      </c>
      <c r="AD50" s="8" t="e">
        <f ca="1">IF(C50&lt;=CRONO.NivelExibicao,MAX($AD$15:OFFSET(AD50,-1,0))+IF($C50&lt;&gt;1,1,MAX(1,COUNTIF([1]QCI!$A$13:$A$24,OFFSET($E50,-1,0)))),"")</f>
        <v>#VALUE!</v>
      </c>
      <c r="AE50" s="18" t="b">
        <f t="shared" ca="1" si="35"/>
        <v>0</v>
      </c>
      <c r="AF50" s="69" t="e">
        <f t="shared" ca="1" si="36"/>
        <v>#VALUE!</v>
      </c>
      <c r="AG50" s="70" t="e">
        <f t="shared" ca="1" si="37"/>
        <v>#VALUE!</v>
      </c>
      <c r="AH50" s="71">
        <f t="shared" si="38"/>
        <v>0.22819999999999999</v>
      </c>
      <c r="AJ50" s="72"/>
      <c r="AL50" s="73"/>
      <c r="AM50" s="74">
        <f t="shared" ca="1" si="0"/>
        <v>1597.16</v>
      </c>
      <c r="AN50" s="75">
        <f t="shared" si="39"/>
        <v>0</v>
      </c>
    </row>
    <row r="51" spans="1:40" x14ac:dyDescent="0.25">
      <c r="A51" t="str">
        <f t="shared" si="30"/>
        <v>S</v>
      </c>
      <c r="B51">
        <f t="shared" ca="1" si="2"/>
        <v>2</v>
      </c>
      <c r="C51">
        <f t="shared" ca="1" si="3"/>
        <v>2</v>
      </c>
      <c r="D51">
        <f t="shared" ca="1" si="4"/>
        <v>3</v>
      </c>
      <c r="E51" t="e">
        <f ca="1">IF($C51=1,OFFSET(E51,-1,0)+MAX(1,COUNTIF([1]QCI!$A$13:$A$24,OFFSET([1]ORÇAMENTO!E49,-1,0))),OFFSET(E51,-1,0))</f>
        <v>#VALUE!</v>
      </c>
      <c r="F51">
        <f t="shared" ca="1" si="5"/>
        <v>1</v>
      </c>
      <c r="G51">
        <f t="shared" ca="1" si="6"/>
        <v>0</v>
      </c>
      <c r="H51">
        <f t="shared" ca="1" si="7"/>
        <v>0</v>
      </c>
      <c r="I51">
        <f t="shared" ca="1" si="8"/>
        <v>0</v>
      </c>
      <c r="J51">
        <f t="shared" ca="1" si="51"/>
        <v>3</v>
      </c>
      <c r="K51">
        <f ca="1">IF(OR($C51="S",$C51=0),0,MATCH(OFFSET($D51,0,$C51)+IF($C51&lt;&gt;1,1,COUNTIF([1]QCI!$A$13:$A$24,[1]ORÇAMENTO!E49)),OFFSET($D51,1,$C51,ROW($C$223)-ROW($C51)),0))</f>
        <v>7</v>
      </c>
      <c r="L51" s="53" t="str">
        <f t="shared" ca="1" si="10"/>
        <v>F</v>
      </c>
      <c r="M51" s="54" t="s">
        <v>7</v>
      </c>
      <c r="N51" s="55" t="str">
        <f t="shared" ca="1" si="11"/>
        <v>Nível 2</v>
      </c>
      <c r="O51" s="56" t="s">
        <v>273</v>
      </c>
      <c r="P51" s="57" t="s">
        <v>62</v>
      </c>
      <c r="Q51" s="58"/>
      <c r="R51" s="59" t="s">
        <v>77</v>
      </c>
      <c r="S51" s="60" t="str">
        <f t="shared" ca="1" si="31"/>
        <v>-</v>
      </c>
      <c r="T51" s="61" t="e">
        <f ca="1">OFFSET([1]CÁLCULO!H$15,ROW($T51)-ROW(T$15),0)</f>
        <v>#VALUE!</v>
      </c>
      <c r="U51" s="62"/>
      <c r="V51" s="63" t="s">
        <v>10</v>
      </c>
      <c r="W51" s="61">
        <f t="shared" ca="1" si="32"/>
        <v>0</v>
      </c>
      <c r="X51" s="64">
        <f ca="1">ROUND(SUM(X52:X53),2)</f>
        <v>1597.16</v>
      </c>
      <c r="Y51" s="65" t="s">
        <v>63</v>
      </c>
      <c r="Z51" t="str">
        <f t="shared" ca="1" si="14"/>
        <v/>
      </c>
      <c r="AA51" s="66">
        <f ca="1">IF($C51="S",IF($Z51="CP",$X51,IF($Z51="RA",(($X51)*[1]QCI!$AA$3),0)),SomaAgrup)</f>
        <v>0</v>
      </c>
      <c r="AB51" s="67">
        <f t="shared" ca="1" si="33"/>
        <v>0</v>
      </c>
      <c r="AC51" s="68" t="e">
        <f t="shared" ca="1" si="34"/>
        <v>#VALUE!</v>
      </c>
      <c r="AD51" s="8" t="e">
        <f ca="1">IF(C51&lt;=CRONO.NivelExibicao,MAX($AD$15:OFFSET(AD51,-1,0))+IF($C51&lt;&gt;1,1,MAX(1,COUNTIF([1]QCI!$A$13:$A$24,OFFSET($E51,-1,0)))),"")</f>
        <v>#VALUE!</v>
      </c>
      <c r="AE51" s="18" t="b">
        <f t="shared" ca="1" si="35"/>
        <v>0</v>
      </c>
      <c r="AF51" s="69" t="e">
        <f t="shared" ca="1" si="36"/>
        <v>#VALUE!</v>
      </c>
      <c r="AG51" s="70" t="e">
        <f t="shared" ca="1" si="37"/>
        <v>#VALUE!</v>
      </c>
      <c r="AH51" s="71">
        <f t="shared" si="38"/>
        <v>0.22819999999999999</v>
      </c>
      <c r="AJ51" s="72"/>
      <c r="AL51" s="73"/>
      <c r="AM51" s="74">
        <f t="shared" ca="1" si="0"/>
        <v>1597.16</v>
      </c>
      <c r="AN51" s="75">
        <f t="shared" si="39"/>
        <v>0</v>
      </c>
    </row>
    <row r="52" spans="1:40" ht="30" x14ac:dyDescent="0.25">
      <c r="A52" t="str">
        <f>CHOOSE(1+LOG(1+2*(ORÇAMENTO.Nivel="Meta")+4*(ORÇAMENTO.Nivel="Nível 2")+8*(ORÇAMENTO.Nivel="Nível 3")+16*(ORÇAMENTO.Nivel="Nível 4")+32*(ORÇAMENTO.Nivel="Serviço"),2),0,1,2,3,4,"S")</f>
        <v>S</v>
      </c>
      <c r="B52">
        <f ca="1">IF(OR(C52="s",C52=0),OFFSET(B52,-1,0),C52)</f>
        <v>2</v>
      </c>
      <c r="C52" t="str">
        <f ca="1">IF(OFFSET(C52,-1,0)="L",1,IF(OFFSET(C52,-1,0)=1,2,IF(OR(A52="s",A52=0),"S",IF(AND(OFFSET(C52,-1,0)=2,A52=4),3,IF(AND(OR(OFFSET(C52,-1,0)="s",OFFSET(C52,-1,0)=0),A52&lt;&gt;"s",A52&gt;OFFSET(B52,-1,0)),OFFSET(B52,-1,0),A52)))))</f>
        <v>S</v>
      </c>
      <c r="D52">
        <f ca="1">IF(OR(C52="S",C52=0),0,IF(ISERROR(K52),J52,SMALL(J52:K52,1)))</f>
        <v>0</v>
      </c>
      <c r="E52" t="e">
        <f ca="1">IF($C52=1,OFFSET(E52,-1,0)+MAX(1,COUNTIF([1]QCI!$A$13:$A$24,OFFSET([1]ORÇAMENTO!E50,-1,0))),OFFSET(E52,-1,0))</f>
        <v>#VALUE!</v>
      </c>
      <c r="F52">
        <f ca="1">IF($C52=1,0,IF($C52=2,OFFSET(F52,-1,0)+1,OFFSET(F52,-1,0)))</f>
        <v>1</v>
      </c>
      <c r="G52">
        <f ca="1">IF(AND($C52&lt;=2,$C52&lt;&gt;0),0,IF($C52=3,OFFSET(G52,-1,0)+1,OFFSET(G52,-1,0)))</f>
        <v>0</v>
      </c>
      <c r="H52">
        <f ca="1">IF(AND($C52&lt;=3,$C52&lt;&gt;0),0,IF($C52=4,OFFSET(H52,-1,0)+1,OFFSET(H52,-1,0)))</f>
        <v>0</v>
      </c>
      <c r="I52">
        <f ca="1">IF(AND($C52&lt;=4,$C52&lt;&gt;0),0,IF(AND($C52="S",$X52&gt;0),OFFSET(I52,-1,0)+1,OFFSET(I52,-1,0)))</f>
        <v>1</v>
      </c>
      <c r="J52">
        <f t="shared" ca="1" si="51"/>
        <v>0</v>
      </c>
      <c r="K52">
        <f ca="1">IF(OR($C52="S",$C52=0),0,MATCH(OFFSET($D52,0,$C52)+IF($C52&lt;&gt;1,1,COUNTIF([1]QCI!$A$13:$A$24,[1]ORÇAMENTO!E50)),OFFSET($D52,1,$C52,ROW($C$223)-ROW($C52)),0))</f>
        <v>0</v>
      </c>
      <c r="L52" s="53" t="str">
        <f ca="1">IF(OR($X52&gt;0,$C52=1,$C52=2,$C52=3,$C52=4),"F","")</f>
        <v>F</v>
      </c>
      <c r="M52" s="54" t="s">
        <v>7</v>
      </c>
      <c r="N52" s="55" t="str">
        <f ca="1">CHOOSE(1+LOG(1+2*(C52=1)+4*(C52=2)+8*(C52=3)+16*(C52=4)+32*(C52="S"),2),"","Meta","Nível 2","Nível 3","Nível 4","Serviço")</f>
        <v>Serviço</v>
      </c>
      <c r="O52" s="56" t="s">
        <v>134</v>
      </c>
      <c r="P52" s="57" t="s">
        <v>62</v>
      </c>
      <c r="Q52" s="58" t="s">
        <v>134</v>
      </c>
      <c r="R52" s="59" t="s">
        <v>127</v>
      </c>
      <c r="S52" s="60" t="s">
        <v>141</v>
      </c>
      <c r="T52" s="61">
        <f t="shared" ref="T52:T53" si="53">AJ52</f>
        <v>34.880000000000003</v>
      </c>
      <c r="U52" s="62">
        <f t="shared" si="29"/>
        <v>2.81</v>
      </c>
      <c r="V52" s="63" t="s">
        <v>10</v>
      </c>
      <c r="W52" s="61">
        <f ca="1">IF($C52="S",ROUND(IF(TIPOORCAMENTO="Proposto",ORÇAMENTO.CustoUnitario*(1+$AH52),ORÇAMENTO.PrecoUnitarioLicitado),15-13*$AF$10),0)</f>
        <v>3.45</v>
      </c>
      <c r="X52" s="64">
        <f ca="1">IF($C52="S",VTOTAL1,IF($C52=0,0,ROUND(SomaAgrup,15-13*$AF$11)))</f>
        <v>120.34</v>
      </c>
      <c r="Y52" s="65" t="s">
        <v>63</v>
      </c>
      <c r="Z52" t="str">
        <f ca="1">IF(AND($C52="S",$X52&gt;0),IF(ISBLANK($Y52),"RA",LEFT($Y52,2)),"")</f>
        <v>RA</v>
      </c>
      <c r="AA52" s="66">
        <f ca="1">IF($C52="S",IF($Z52="CP",$X52,IF($Z52="RA",(($X52)*[1]QCI!$AA$3),0)),SomaAgrup)</f>
        <v>0</v>
      </c>
      <c r="AB52" s="67">
        <f ca="1">IF($C52="S",IF($Z52="OU",ROUND($X52,2),0),SomaAgrup)</f>
        <v>0</v>
      </c>
      <c r="AC52" s="68" t="str">
        <f ca="1">IF($N52="","",IF(ORÇAMENTO.Descricao="","DESCRIÇÃO",IF(AND($C52="S",ORÇAMENTO.Unidade=""),"UNIDADE",IF($X52&lt;0,"VALOR NEGATIVO",IF(OR(AND(TIPOORCAMENTO="Proposto",$AG52&lt;&gt;"",$AG52&gt;0,ORÇAMENTO.CustoUnitario&gt;$AG52),AND(TIPOORCAMENTO="LICITADO",ORÇAMENTO.PrecoUnitarioLicitado&gt;$AN52)),"ACIMA REF.","")))))</f>
        <v/>
      </c>
      <c r="AD52" s="8" t="str">
        <f ca="1">IF(C52&lt;=CRONO.NivelExibicao,MAX($AD$15:OFFSET(AD52,-1,0))+IF($C52&lt;&gt;1,1,MAX(1,COUNTIF([1]QCI!$A$13:$A$24,OFFSET($E52,-1,0)))),"")</f>
        <v/>
      </c>
      <c r="AE52" s="18" t="str">
        <f ca="1">IF(AND($C52="S",ORÇAMENTO.CodBarra&lt;&gt;""),IF(ORÇAMENTO.Fonte="",ORÇAMENTO.CodBarra,CONCATENATE(ORÇAMENTO.Fonte," ",ORÇAMENTO.CodBarra)))</f>
        <v xml:space="preserve">SINAPI  97647 </v>
      </c>
      <c r="AF52" s="69" t="e">
        <f ca="1">IF(ISERROR(INDIRECT(ORÇAMENTO.BancoRef)),"(abra o arquivo 'Referência "&amp;Excel_BuiltIn_Database&amp;".xls)",IF(OR($C52&lt;&gt;"S",ORÇAMENTO.CodBarra=""),"(Sem Código)",IF(ISERROR(MATCH($AE52,INDIRECT(ORÇAMENTO.BancoRef),0)),"(Código não identificado nas referências)",MATCH($AE52,INDIRECT(ORÇAMENTO.BancoRef),0))))</f>
        <v>#VALUE!</v>
      </c>
      <c r="AG52" s="70">
        <v>2.81</v>
      </c>
      <c r="AH52" s="71">
        <f>ROUND(IF(ISNUMBER(ORÇAMENTO.OpcaoBDI),ORÇAMENTO.OpcaoBDI,IF(LEFT(ORÇAMENTO.OpcaoBDI,3)="BDI",HLOOKUP(ORÇAMENTO.OpcaoBDI,$F$4:$H$5,2,FALSE),0)),15-11*$AF$9)</f>
        <v>0.22819999999999999</v>
      </c>
      <c r="AJ52" s="72">
        <v>34.880000000000003</v>
      </c>
      <c r="AL52" s="73"/>
      <c r="AM52" s="74">
        <f t="shared" ca="1" si="0"/>
        <v>120.34</v>
      </c>
      <c r="AN52" s="75">
        <f>ROUND(ORÇAMENTO.CustoUnitario*(1+$AH52),2)</f>
        <v>3.45</v>
      </c>
    </row>
    <row r="53" spans="1:40" ht="30" x14ac:dyDescent="0.25">
      <c r="A53" t="str">
        <f t="shared" ref="A53:A199" si="54">CHOOSE(1+LOG(1+2*(ORÇAMENTO.Nivel="Meta")+4*(ORÇAMENTO.Nivel="Nível 2")+8*(ORÇAMENTO.Nivel="Nível 3")+16*(ORÇAMENTO.Nivel="Nível 4")+32*(ORÇAMENTO.Nivel="Serviço"),2),0,1,2,3,4,"S")</f>
        <v>S</v>
      </c>
      <c r="B53">
        <f t="shared" ca="1" si="2"/>
        <v>2</v>
      </c>
      <c r="C53" t="str">
        <f t="shared" ca="1" si="3"/>
        <v>S</v>
      </c>
      <c r="D53">
        <f t="shared" ca="1" si="4"/>
        <v>0</v>
      </c>
      <c r="E53" t="e">
        <f ca="1">IF($C53=1,OFFSET(E53,-1,0)+MAX(1,COUNTIF([1]QCI!$A$13:$A$24,OFFSET([1]ORÇAMENTO!E51,-1,0))),OFFSET(E53,-1,0))</f>
        <v>#VALUE!</v>
      </c>
      <c r="F53">
        <f t="shared" ca="1" si="5"/>
        <v>1</v>
      </c>
      <c r="G53">
        <f t="shared" ca="1" si="6"/>
        <v>0</v>
      </c>
      <c r="H53">
        <f t="shared" ca="1" si="7"/>
        <v>0</v>
      </c>
      <c r="I53">
        <f t="shared" ca="1" si="8"/>
        <v>2</v>
      </c>
      <c r="J53">
        <f t="shared" ca="1" si="51"/>
        <v>0</v>
      </c>
      <c r="K53">
        <f ca="1">IF(OR($C53="S",$C53=0),0,MATCH(OFFSET($D53,0,$C53)+IF($C53&lt;&gt;1,1,COUNTIF([1]QCI!$A$13:$A$24,[1]ORÇAMENTO!E51)),OFFSET($D53,1,$C53,ROW($C$223)-ROW($C53)),0))</f>
        <v>0</v>
      </c>
      <c r="L53" s="53" t="str">
        <f t="shared" ca="1" si="10"/>
        <v>F</v>
      </c>
      <c r="M53" s="54" t="s">
        <v>7</v>
      </c>
      <c r="N53" s="55" t="str">
        <f t="shared" ca="1" si="11"/>
        <v>Serviço</v>
      </c>
      <c r="O53" s="56" t="s">
        <v>139</v>
      </c>
      <c r="P53" s="57" t="s">
        <v>62</v>
      </c>
      <c r="Q53" s="58" t="s">
        <v>139</v>
      </c>
      <c r="R53" s="59" t="s">
        <v>132</v>
      </c>
      <c r="S53" s="60" t="s">
        <v>141</v>
      </c>
      <c r="T53" s="61">
        <f t="shared" si="53"/>
        <v>34.880000000000003</v>
      </c>
      <c r="U53" s="62">
        <f t="shared" si="29"/>
        <v>34.47</v>
      </c>
      <c r="V53" s="63" t="s">
        <v>10</v>
      </c>
      <c r="W53" s="61">
        <f t="shared" ref="W53:W199" ca="1" si="55">IF($C53="S",ROUND(IF(TIPOORCAMENTO="Proposto",ORÇAMENTO.CustoUnitario*(1+$AH53),ORÇAMENTO.PrecoUnitarioLicitado),15-13*$AF$10),0)</f>
        <v>42.34</v>
      </c>
      <c r="X53" s="64">
        <f t="shared" ref="X53:X199" ca="1" si="56">IF($C53="S",VTOTAL1,IF($C53=0,0,ROUND(SomaAgrup,15-13*$AF$11)))</f>
        <v>1476.82</v>
      </c>
      <c r="Y53" s="65" t="s">
        <v>63</v>
      </c>
      <c r="Z53" t="str">
        <f t="shared" ca="1" si="14"/>
        <v>RA</v>
      </c>
      <c r="AA53" s="66">
        <f ca="1">IF($C53="S",IF($Z53="CP",$X53,IF($Z53="RA",(($X53)*[1]QCI!$AA$3),0)),SomaAgrup)</f>
        <v>0</v>
      </c>
      <c r="AB53" s="67">
        <f t="shared" ref="AB53:AB199" ca="1" si="57">IF($C53="S",IF($Z53="OU",ROUND($X53,2),0),SomaAgrup)</f>
        <v>0</v>
      </c>
      <c r="AC53" s="68" t="str">
        <f t="shared" ref="AC53:AC199" ca="1" si="58">IF($N53="","",IF(ORÇAMENTO.Descricao="","DESCRIÇÃO",IF(AND($C53="S",ORÇAMENTO.Unidade=""),"UNIDADE",IF($X53&lt;0,"VALOR NEGATIVO",IF(OR(AND(TIPOORCAMENTO="Proposto",$AG53&lt;&gt;"",$AG53&gt;0,ORÇAMENTO.CustoUnitario&gt;$AG53),AND(TIPOORCAMENTO="LICITADO",ORÇAMENTO.PrecoUnitarioLicitado&gt;$AN53)),"ACIMA REF.","")))))</f>
        <v/>
      </c>
      <c r="AD53" s="8" t="str">
        <f ca="1">IF(C53&lt;=CRONO.NivelExibicao,MAX($AD$15:OFFSET(AD53,-1,0))+IF($C53&lt;&gt;1,1,MAX(1,COUNTIF([1]QCI!$A$13:$A$24,OFFSET($E53,-1,0)))),"")</f>
        <v/>
      </c>
      <c r="AE53" s="18" t="str">
        <f t="shared" ref="AE53:AE199" ca="1" si="59">IF(AND($C53="S",ORÇAMENTO.CodBarra&lt;&gt;""),IF(ORÇAMENTO.Fonte="",ORÇAMENTO.CodBarra,CONCATENATE(ORÇAMENTO.Fonte," ",ORÇAMENTO.CodBarra)))</f>
        <v xml:space="preserve">SINAPI  94195 </v>
      </c>
      <c r="AF53" s="69" t="e">
        <f t="shared" ref="AF53:AF199" ca="1" si="60">IF(ISERROR(INDIRECT(ORÇAMENTO.BancoRef)),"(abra o arquivo 'Referência "&amp;Excel_BuiltIn_Database&amp;".xls)",IF(OR($C53&lt;&gt;"S",ORÇAMENTO.CodBarra=""),"(Sem Código)",IF(ISERROR(MATCH($AE53,INDIRECT(ORÇAMENTO.BancoRef),0)),"(Código não identificado nas referências)",MATCH($AE53,INDIRECT(ORÇAMENTO.BancoRef),0))))</f>
        <v>#VALUE!</v>
      </c>
      <c r="AG53" s="70">
        <v>34.47</v>
      </c>
      <c r="AH53" s="71">
        <f t="shared" ref="AH53:AH199" si="61">ROUND(IF(ISNUMBER(ORÇAMENTO.OpcaoBDI),ORÇAMENTO.OpcaoBDI,IF(LEFT(ORÇAMENTO.OpcaoBDI,3)="BDI",HLOOKUP(ORÇAMENTO.OpcaoBDI,$F$4:$H$5,2,FALSE),0)),15-11*$AF$9)</f>
        <v>0.22819999999999999</v>
      </c>
      <c r="AJ53" s="72">
        <v>34.880000000000003</v>
      </c>
      <c r="AL53" s="73"/>
      <c r="AM53" s="74">
        <f t="shared" ca="1" si="0"/>
        <v>1476.82</v>
      </c>
      <c r="AN53" s="75">
        <f t="shared" ref="AN53:AN199" si="62">ROUND(ORÇAMENTO.CustoUnitario*(1+$AH53),2)</f>
        <v>42.34</v>
      </c>
    </row>
    <row r="54" spans="1:40" x14ac:dyDescent="0.25">
      <c r="A54">
        <f t="shared" si="54"/>
        <v>1</v>
      </c>
      <c r="B54">
        <f t="shared" ca="1" si="2"/>
        <v>1</v>
      </c>
      <c r="C54">
        <f t="shared" ca="1" si="3"/>
        <v>1</v>
      </c>
      <c r="D54">
        <f t="shared" ca="1" si="4"/>
        <v>169</v>
      </c>
      <c r="E54" t="e">
        <f ca="1">IF($C54=1,OFFSET(E54,-1,0)+MAX(1,COUNTIF([1]QCI!$A$13:$A$24,OFFSET([1]ORÇAMENTO!E52,-1,0))),OFFSET(E54,-1,0))</f>
        <v>#VALUE!</v>
      </c>
      <c r="F54">
        <f t="shared" ca="1" si="5"/>
        <v>0</v>
      </c>
      <c r="G54">
        <f t="shared" ca="1" si="6"/>
        <v>0</v>
      </c>
      <c r="H54">
        <f t="shared" ca="1" si="7"/>
        <v>0</v>
      </c>
      <c r="I54">
        <f t="shared" ca="1" si="8"/>
        <v>0</v>
      </c>
      <c r="J54">
        <f t="shared" ca="1" si="51"/>
        <v>169</v>
      </c>
      <c r="K54" t="e">
        <f ca="1">IF(OR($C54="S",$C54=0),0,MATCH(OFFSET($D54,0,$C54)+IF($C54&lt;&gt;1,1,COUNTIF([1]QCI!$A$13:$A$24,[1]ORÇAMENTO!E52)),OFFSET($D54,1,$C54,ROW($C$223)-ROW($C54)),0))</f>
        <v>#VALUE!</v>
      </c>
      <c r="L54" s="53" t="str">
        <f t="shared" ca="1" si="10"/>
        <v>F</v>
      </c>
      <c r="M54" s="54" t="s">
        <v>3</v>
      </c>
      <c r="N54" s="55" t="str">
        <f t="shared" ca="1" si="11"/>
        <v>Meta</v>
      </c>
      <c r="O54" s="56" t="s">
        <v>274</v>
      </c>
      <c r="P54" s="57" t="s">
        <v>62</v>
      </c>
      <c r="Q54" s="58"/>
      <c r="R54" s="59" t="s">
        <v>80</v>
      </c>
      <c r="S54" s="60" t="str">
        <f t="shared" ref="S54:S197" ca="1" si="63">REFERENCIA.Unidade</f>
        <v>-</v>
      </c>
      <c r="T54" s="61" t="e">
        <f ca="1">OFFSET([1]CÁLCULO!H$15,ROW($T54)-ROW(T$15),0)</f>
        <v>#VALUE!</v>
      </c>
      <c r="U54" s="62" t="e">
        <f t="shared" ca="1" si="29"/>
        <v>#VALUE!</v>
      </c>
      <c r="V54" s="63" t="s">
        <v>10</v>
      </c>
      <c r="W54" s="61">
        <f t="shared" ca="1" si="55"/>
        <v>0</v>
      </c>
      <c r="X54" s="64">
        <f ca="1">ROUND(SUM(X55,X58),2)</f>
        <v>2258.79</v>
      </c>
      <c r="Y54" s="65" t="s">
        <v>63</v>
      </c>
      <c r="Z54" t="str">
        <f t="shared" ca="1" si="14"/>
        <v/>
      </c>
      <c r="AA54" s="66">
        <f ca="1">IF($C54="S",IF($Z54="CP",$X54,IF($Z54="RA",(($X54)*[1]QCI!$AA$3),0)),SomaAgrup)</f>
        <v>0</v>
      </c>
      <c r="AB54" s="67">
        <f t="shared" ca="1" si="57"/>
        <v>0</v>
      </c>
      <c r="AC54" s="68" t="e">
        <f t="shared" ca="1" si="58"/>
        <v>#VALUE!</v>
      </c>
      <c r="AD54" s="8" t="e">
        <f ca="1">IF(C54&lt;=CRONO.NivelExibicao,MAX($AD$15:OFFSET(AD54,-1,0))+IF($C54&lt;&gt;1,1,MAX(1,COUNTIF([1]QCI!$A$13:$A$24,OFFSET($E54,-1,0)))),"")</f>
        <v>#VALUE!</v>
      </c>
      <c r="AE54" s="18" t="b">
        <f t="shared" ca="1" si="59"/>
        <v>0</v>
      </c>
      <c r="AF54" s="69" t="e">
        <f t="shared" ca="1" si="60"/>
        <v>#VALUE!</v>
      </c>
      <c r="AG54" s="70" t="e">
        <f t="shared" ref="AG54:AG137" ca="1" si="64">ROUND(IF(DESONERACAO="sim",REFERENCIA.Desonerado,REFERENCIA.NaoDesonerado),2)</f>
        <v>#VALUE!</v>
      </c>
      <c r="AH54" s="71">
        <f t="shared" si="61"/>
        <v>0.22819999999999999</v>
      </c>
      <c r="AJ54" s="72"/>
      <c r="AL54" s="73"/>
      <c r="AM54" s="74">
        <f t="shared" ca="1" si="0"/>
        <v>2258.79</v>
      </c>
      <c r="AN54" s="75" t="e">
        <f t="shared" ca="1" si="62"/>
        <v>#VALUE!</v>
      </c>
    </row>
    <row r="55" spans="1:40" x14ac:dyDescent="0.25">
      <c r="A55" t="str">
        <f t="shared" si="54"/>
        <v>S</v>
      </c>
      <c r="B55">
        <f t="shared" ca="1" si="2"/>
        <v>2</v>
      </c>
      <c r="C55">
        <f t="shared" ca="1" si="3"/>
        <v>2</v>
      </c>
      <c r="D55">
        <f t="shared" ca="1" si="4"/>
        <v>3</v>
      </c>
      <c r="E55" t="e">
        <f ca="1">IF($C55=1,OFFSET(E55,-1,0)+MAX(1,COUNTIF([1]QCI!$A$13:$A$24,OFFSET([1]ORÇAMENTO!E53,-1,0))),OFFSET(E55,-1,0))</f>
        <v>#VALUE!</v>
      </c>
      <c r="F55">
        <f t="shared" ca="1" si="5"/>
        <v>1</v>
      </c>
      <c r="G55">
        <f t="shared" ca="1" si="6"/>
        <v>0</v>
      </c>
      <c r="H55">
        <f t="shared" ca="1" si="7"/>
        <v>0</v>
      </c>
      <c r="I55">
        <f t="shared" ca="1" si="8"/>
        <v>0</v>
      </c>
      <c r="J55">
        <f t="shared" ca="1" si="51"/>
        <v>7</v>
      </c>
      <c r="K55">
        <f ca="1">IF(OR($C55="S",$C55=0),0,MATCH(OFFSET($D55,0,$C55)+IF($C55&lt;&gt;1,1,COUNTIF([1]QCI!$A$13:$A$24,[1]ORÇAMENTO!E53)),OFFSET($D55,1,$C55,ROW($C$223)-ROW($C55)),0))</f>
        <v>3</v>
      </c>
      <c r="L55" s="53" t="str">
        <f t="shared" ca="1" si="10"/>
        <v>F</v>
      </c>
      <c r="M55" s="54" t="s">
        <v>7</v>
      </c>
      <c r="N55" s="55" t="str">
        <f t="shared" ca="1" si="11"/>
        <v>Nível 2</v>
      </c>
      <c r="O55" s="56" t="s">
        <v>275</v>
      </c>
      <c r="P55" s="57" t="s">
        <v>62</v>
      </c>
      <c r="Q55" s="58"/>
      <c r="R55" s="59" t="s">
        <v>77</v>
      </c>
      <c r="S55" s="60" t="str">
        <f t="shared" ca="1" si="63"/>
        <v>-</v>
      </c>
      <c r="T55" s="61" t="e">
        <f ca="1">OFFSET([1]CÁLCULO!H$15,ROW($T55)-ROW(T$15),0)</f>
        <v>#VALUE!</v>
      </c>
      <c r="U55" s="62" t="e">
        <f t="shared" ca="1" si="29"/>
        <v>#VALUE!</v>
      </c>
      <c r="V55" s="63" t="s">
        <v>10</v>
      </c>
      <c r="W55" s="61">
        <f t="shared" ca="1" si="55"/>
        <v>0</v>
      </c>
      <c r="X55" s="64">
        <f ca="1">ROUND(SUM(X56:X57),2)</f>
        <v>1925.47</v>
      </c>
      <c r="Y55" s="65" t="s">
        <v>63</v>
      </c>
      <c r="Z55" t="str">
        <f t="shared" ca="1" si="14"/>
        <v/>
      </c>
      <c r="AA55" s="66">
        <f ca="1">IF($C55="S",IF($Z55="CP",$X55,IF($Z55="RA",(($X55)*[1]QCI!$AA$3),0)),SomaAgrup)</f>
        <v>0</v>
      </c>
      <c r="AB55" s="67">
        <f t="shared" ca="1" si="57"/>
        <v>0</v>
      </c>
      <c r="AC55" s="68" t="e">
        <f t="shared" ca="1" si="58"/>
        <v>#VALUE!</v>
      </c>
      <c r="AD55" s="8" t="e">
        <f ca="1">IF(C55&lt;=CRONO.NivelExibicao,MAX($AD$15:OFFSET(AD55,-1,0))+IF($C55&lt;&gt;1,1,MAX(1,COUNTIF([1]QCI!$A$13:$A$24,OFFSET($E55,-1,0)))),"")</f>
        <v>#VALUE!</v>
      </c>
      <c r="AE55" s="18" t="b">
        <f t="shared" ca="1" si="59"/>
        <v>0</v>
      </c>
      <c r="AF55" s="69" t="e">
        <f t="shared" ca="1" si="60"/>
        <v>#VALUE!</v>
      </c>
      <c r="AG55" s="70" t="e">
        <f t="shared" ca="1" si="64"/>
        <v>#VALUE!</v>
      </c>
      <c r="AH55" s="71">
        <f t="shared" si="61"/>
        <v>0.22819999999999999</v>
      </c>
      <c r="AJ55" s="72"/>
      <c r="AL55" s="73"/>
      <c r="AM55" s="74">
        <f t="shared" ca="1" si="0"/>
        <v>1925.47</v>
      </c>
      <c r="AN55" s="75" t="e">
        <f t="shared" ca="1" si="62"/>
        <v>#VALUE!</v>
      </c>
    </row>
    <row r="56" spans="1:40" ht="30" x14ac:dyDescent="0.25">
      <c r="A56" t="str">
        <f t="shared" si="54"/>
        <v>S</v>
      </c>
      <c r="B56">
        <f t="shared" ca="1" si="2"/>
        <v>2</v>
      </c>
      <c r="C56" t="str">
        <f t="shared" ca="1" si="3"/>
        <v>S</v>
      </c>
      <c r="D56">
        <f t="shared" ca="1" si="4"/>
        <v>0</v>
      </c>
      <c r="E56" t="e">
        <f ca="1">IF($C56=1,OFFSET(E56,-1,0)+MAX(1,COUNTIF([1]QCI!$A$13:$A$24,OFFSET([1]ORÇAMENTO!E54,-1,0))),OFFSET(E56,-1,0))</f>
        <v>#VALUE!</v>
      </c>
      <c r="F56">
        <f t="shared" ca="1" si="5"/>
        <v>1</v>
      </c>
      <c r="G56">
        <f t="shared" ca="1" si="6"/>
        <v>0</v>
      </c>
      <c r="H56">
        <f t="shared" ca="1" si="7"/>
        <v>0</v>
      </c>
      <c r="I56">
        <f t="shared" ca="1" si="8"/>
        <v>1</v>
      </c>
      <c r="J56">
        <f t="shared" ca="1" si="51"/>
        <v>0</v>
      </c>
      <c r="K56">
        <f ca="1">IF(OR($C56="S",$C56=0),0,MATCH(OFFSET($D56,0,$C56)+IF($C56&lt;&gt;1,1,COUNTIF([1]QCI!$A$13:$A$24,[1]ORÇAMENTO!E54)),OFFSET($D56,1,$C56,ROW($C$223)-ROW($C56)),0))</f>
        <v>0</v>
      </c>
      <c r="L56" s="53" t="str">
        <f t="shared" ca="1" si="10"/>
        <v>F</v>
      </c>
      <c r="M56" s="54" t="s">
        <v>7</v>
      </c>
      <c r="N56" s="55" t="str">
        <f t="shared" ca="1" si="11"/>
        <v>Serviço</v>
      </c>
      <c r="O56" s="56" t="s">
        <v>276</v>
      </c>
      <c r="P56" s="57" t="s">
        <v>62</v>
      </c>
      <c r="Q56" s="58" t="s">
        <v>134</v>
      </c>
      <c r="R56" s="59" t="s">
        <v>127</v>
      </c>
      <c r="S56" s="60" t="s">
        <v>141</v>
      </c>
      <c r="T56" s="61">
        <f t="shared" ref="T56:T57" si="65">AJ56</f>
        <v>42.05</v>
      </c>
      <c r="U56" s="62">
        <f t="shared" si="29"/>
        <v>2.81</v>
      </c>
      <c r="V56" s="63" t="s">
        <v>10</v>
      </c>
      <c r="W56" s="61">
        <f t="shared" ca="1" si="55"/>
        <v>3.45</v>
      </c>
      <c r="X56" s="64">
        <f t="shared" ca="1" si="56"/>
        <v>145.07</v>
      </c>
      <c r="Y56" s="65" t="s">
        <v>63</v>
      </c>
      <c r="Z56" t="str">
        <f t="shared" ca="1" si="14"/>
        <v>RA</v>
      </c>
      <c r="AA56" s="66">
        <f ca="1">IF($C56="S",IF($Z56="CP",$X56,IF($Z56="RA",(($X56)*[1]QCI!$AA$3),0)),SomaAgrup)</f>
        <v>0</v>
      </c>
      <c r="AB56" s="67">
        <f t="shared" ca="1" si="57"/>
        <v>0</v>
      </c>
      <c r="AC56" s="68" t="str">
        <f t="shared" ca="1" si="58"/>
        <v/>
      </c>
      <c r="AD56" s="8" t="str">
        <f ca="1">IF(C56&lt;=CRONO.NivelExibicao,MAX($AD$15:OFFSET(AD56,-1,0))+IF($C56&lt;&gt;1,1,MAX(1,COUNTIF([1]QCI!$A$13:$A$24,OFFSET($E56,-1,0)))),"")</f>
        <v/>
      </c>
      <c r="AE56" s="18" t="str">
        <f t="shared" ca="1" si="59"/>
        <v xml:space="preserve">SINAPI  97647 </v>
      </c>
      <c r="AF56" s="69" t="e">
        <f t="shared" ca="1" si="60"/>
        <v>#VALUE!</v>
      </c>
      <c r="AG56" s="70">
        <v>2.81</v>
      </c>
      <c r="AH56" s="71">
        <f t="shared" si="61"/>
        <v>0.22819999999999999</v>
      </c>
      <c r="AJ56" s="72">
        <v>42.05</v>
      </c>
      <c r="AL56" s="73"/>
      <c r="AM56" s="74">
        <f t="shared" ca="1" si="0"/>
        <v>145.07</v>
      </c>
      <c r="AN56" s="75">
        <f t="shared" si="62"/>
        <v>3.45</v>
      </c>
    </row>
    <row r="57" spans="1:40" ht="30" x14ac:dyDescent="0.25">
      <c r="A57" t="str">
        <f t="shared" si="54"/>
        <v>S</v>
      </c>
      <c r="B57">
        <f t="shared" ca="1" si="2"/>
        <v>2</v>
      </c>
      <c r="C57" t="str">
        <f t="shared" ca="1" si="3"/>
        <v>S</v>
      </c>
      <c r="D57">
        <f t="shared" ca="1" si="4"/>
        <v>0</v>
      </c>
      <c r="E57" t="e">
        <f ca="1">IF($C57=1,OFFSET(E57,-1,0)+MAX(1,COUNTIF([1]QCI!$A$13:$A$24,OFFSET([1]ORÇAMENTO!E55,-1,0))),OFFSET(E57,-1,0))</f>
        <v>#VALUE!</v>
      </c>
      <c r="F57">
        <f t="shared" ca="1" si="5"/>
        <v>1</v>
      </c>
      <c r="G57">
        <f t="shared" ca="1" si="6"/>
        <v>0</v>
      </c>
      <c r="H57">
        <f t="shared" ca="1" si="7"/>
        <v>0</v>
      </c>
      <c r="I57">
        <f t="shared" ca="1" si="8"/>
        <v>2</v>
      </c>
      <c r="J57">
        <f t="shared" ca="1" si="51"/>
        <v>0</v>
      </c>
      <c r="K57">
        <f ca="1">IF(OR($C57="S",$C57=0),0,MATCH(OFFSET($D57,0,$C57)+IF($C57&lt;&gt;1,1,COUNTIF([1]QCI!$A$13:$A$24,[1]ORÇAMENTO!E55)),OFFSET($D57,1,$C57,ROW($C$223)-ROW($C57)),0))</f>
        <v>0</v>
      </c>
      <c r="L57" s="53" t="str">
        <f t="shared" ca="1" si="10"/>
        <v>F</v>
      </c>
      <c r="M57" s="54" t="s">
        <v>7</v>
      </c>
      <c r="N57" s="55" t="str">
        <f t="shared" ca="1" si="11"/>
        <v>Serviço</v>
      </c>
      <c r="O57" s="56" t="s">
        <v>277</v>
      </c>
      <c r="P57" s="57" t="s">
        <v>62</v>
      </c>
      <c r="Q57" s="58" t="s">
        <v>139</v>
      </c>
      <c r="R57" s="59" t="s">
        <v>132</v>
      </c>
      <c r="S57" s="60" t="s">
        <v>141</v>
      </c>
      <c r="T57" s="61">
        <f t="shared" si="65"/>
        <v>42.05</v>
      </c>
      <c r="U57" s="62">
        <f t="shared" si="29"/>
        <v>34.47</v>
      </c>
      <c r="V57" s="63" t="s">
        <v>10</v>
      </c>
      <c r="W57" s="61">
        <f t="shared" ca="1" si="55"/>
        <v>42.34</v>
      </c>
      <c r="X57" s="64">
        <f t="shared" ca="1" si="56"/>
        <v>1780.4</v>
      </c>
      <c r="Y57" s="65" t="s">
        <v>63</v>
      </c>
      <c r="Z57" t="str">
        <f t="shared" ca="1" si="14"/>
        <v>RA</v>
      </c>
      <c r="AA57" s="66">
        <f ca="1">IF($C57="S",IF($Z57="CP",$X57,IF($Z57="RA",(($X57)*[1]QCI!$AA$3),0)),SomaAgrup)</f>
        <v>0</v>
      </c>
      <c r="AB57" s="67">
        <f t="shared" ca="1" si="57"/>
        <v>0</v>
      </c>
      <c r="AC57" s="68" t="str">
        <f t="shared" ca="1" si="58"/>
        <v/>
      </c>
      <c r="AD57" s="8" t="str">
        <f ca="1">IF(C57&lt;=CRONO.NivelExibicao,MAX($AD$15:OFFSET(AD57,-1,0))+IF($C57&lt;&gt;1,1,MAX(1,COUNTIF([1]QCI!$A$13:$A$24,OFFSET($E57,-1,0)))),"")</f>
        <v/>
      </c>
      <c r="AE57" s="18" t="str">
        <f t="shared" ca="1" si="59"/>
        <v xml:space="preserve">SINAPI  94195 </v>
      </c>
      <c r="AF57" s="69" t="e">
        <f t="shared" ca="1" si="60"/>
        <v>#VALUE!</v>
      </c>
      <c r="AG57" s="70">
        <v>34.47</v>
      </c>
      <c r="AH57" s="71">
        <f t="shared" si="61"/>
        <v>0.22819999999999999</v>
      </c>
      <c r="AJ57" s="72">
        <v>42.05</v>
      </c>
      <c r="AL57" s="73"/>
      <c r="AM57" s="74">
        <f t="shared" ca="1" si="0"/>
        <v>1780.4</v>
      </c>
      <c r="AN57" s="75">
        <f t="shared" si="62"/>
        <v>42.34</v>
      </c>
    </row>
    <row r="58" spans="1:40" x14ac:dyDescent="0.25">
      <c r="A58">
        <f>CHOOSE(1+LOG(1+2*(ORÇAMENTO.Nivel="Meta")+4*(ORÇAMENTO.Nivel="Nível 2")+8*(ORÇAMENTO.Nivel="Nível 3")+16*(ORÇAMENTO.Nivel="Nível 4")+32*(ORÇAMENTO.Nivel="Serviço"),2),0,1,2,3,4,"S")</f>
        <v>2</v>
      </c>
      <c r="B58">
        <f ca="1">IF(OR(C58="s",C58=0),OFFSET(B58,-1,0),C58)</f>
        <v>2</v>
      </c>
      <c r="C58">
        <f ca="1">IF(OFFSET(C58,-1,0)="L",1,IF(OFFSET(C58,-1,0)=1,2,IF(OR(A58="s",A58=0),"S",IF(AND(OFFSET(C58,-1,0)=2,A58=4),3,IF(AND(OR(OFFSET(C58,-1,0)="s",OFFSET(C58,-1,0)=0),A58&lt;&gt;"s",A58&gt;OFFSET(B58,-1,0)),OFFSET(B58,-1,0),A58)))))</f>
        <v>2</v>
      </c>
      <c r="D58">
        <f ca="1">IF(OR(C58="S",C58=0),0,IF(ISERROR(K58),J58,SMALL(J58:K58,1)))</f>
        <v>4</v>
      </c>
      <c r="E58" t="e">
        <f ca="1">IF($C58=1,OFFSET(E58,-1,0)+MAX(1,COUNTIF([1]QCI!$A$13:$A$24,OFFSET([1]ORÇAMENTO!E56,-1,0))),OFFSET(E58,-1,0))</f>
        <v>#VALUE!</v>
      </c>
      <c r="F58">
        <f ca="1">IF($C58=1,0,IF($C58=2,OFFSET(F58,-1,0)+1,OFFSET(F58,-1,0)))</f>
        <v>2</v>
      </c>
      <c r="G58">
        <f ca="1">IF(AND($C58&lt;=2,$C58&lt;&gt;0),0,IF($C58=3,OFFSET(G58,-1,0)+1,OFFSET(G58,-1,0)))</f>
        <v>0</v>
      </c>
      <c r="H58">
        <f ca="1">IF(AND($C58&lt;=3,$C58&lt;&gt;0),0,IF($C58=4,OFFSET(H58,-1,0)+1,OFFSET(H58,-1,0)))</f>
        <v>0</v>
      </c>
      <c r="I58">
        <f ca="1">IF(AND($C58&lt;=4,$C58&lt;&gt;0),0,IF(AND($C58="S",$X58&gt;0),OFFSET(I58,-1,0)+1,OFFSET(I58,-1,0)))</f>
        <v>0</v>
      </c>
      <c r="J58">
        <f t="shared" ca="1" si="51"/>
        <v>4</v>
      </c>
      <c r="K58">
        <f ca="1">IF(OR($C58="S",$C58=0),0,MATCH(OFFSET($D58,0,$C58)+IF($C58&lt;&gt;1,1,COUNTIF([1]QCI!$A$13:$A$24,[1]ORÇAMENTO!E56)),OFFSET($D58,1,$C58,ROW($C$223)-ROW($C58)),0))</f>
        <v>24</v>
      </c>
      <c r="L58" s="53" t="str">
        <f ca="1">IF(OR($X58&gt;0,$C58=1,$C58=2,$C58=3,$C58=4),"F","")</f>
        <v>F</v>
      </c>
      <c r="M58" s="54" t="s">
        <v>4</v>
      </c>
      <c r="N58" s="55" t="str">
        <f ca="1">CHOOSE(1+LOG(1+2*(C58=1)+4*(C58=2)+8*(C58=3)+16*(C58=4)+32*(C58="S"),2),"","Meta","Nível 2","Nível 3","Nível 4","Serviço")</f>
        <v>Nível 2</v>
      </c>
      <c r="O58" s="56" t="s">
        <v>278</v>
      </c>
      <c r="P58" s="57" t="s">
        <v>62</v>
      </c>
      <c r="Q58" s="58"/>
      <c r="R58" s="59" t="s">
        <v>279</v>
      </c>
      <c r="S58" s="60" t="str">
        <f ca="1">REFERENCIA.Unidade</f>
        <v>-</v>
      </c>
      <c r="T58" s="61" t="e">
        <f ca="1">OFFSET([1]CÁLCULO!H$15,ROW($T58)-ROW(T$15),0)</f>
        <v>#VALUE!</v>
      </c>
      <c r="U58" s="62" t="e">
        <f t="shared" ca="1" si="29"/>
        <v>#VALUE!</v>
      </c>
      <c r="V58" s="63" t="s">
        <v>10</v>
      </c>
      <c r="W58" s="61">
        <f ca="1">IF($C58="S",ROUND(IF(TIPOORCAMENTO="Proposto",ORÇAMENTO.CustoUnitario*(1+$AH58),ORÇAMENTO.PrecoUnitarioLicitado),15-13*$AF$10),0)</f>
        <v>0</v>
      </c>
      <c r="X58" s="64">
        <f ca="1">ROUND(SUM(X59:X61),2)</f>
        <v>333.32</v>
      </c>
      <c r="Y58" s="65" t="s">
        <v>63</v>
      </c>
      <c r="Z58" t="str">
        <f ca="1">IF(AND($C58="S",$X58&gt;0),IF(ISBLANK($Y58),"RA",LEFT($Y58,2)),"")</f>
        <v/>
      </c>
      <c r="AA58" s="66">
        <f ca="1">IF($C58="S",IF($Z58="CP",$X58,IF($Z58="RA",(($X58)*[1]QCI!$AA$3),0)),SomaAgrup)</f>
        <v>0</v>
      </c>
      <c r="AB58" s="67">
        <f ca="1">IF($C58="S",IF($Z58="OU",ROUND($X58,2),0),SomaAgrup)</f>
        <v>0</v>
      </c>
      <c r="AC58" s="68" t="e">
        <f ca="1">IF($N58="","",IF(ORÇAMENTO.Descricao="","DESCRIÇÃO",IF(AND($C58="S",ORÇAMENTO.Unidade=""),"UNIDADE",IF($X58&lt;0,"VALOR NEGATIVO",IF(OR(AND(TIPOORCAMENTO="Proposto",$AG58&lt;&gt;"",$AG58&gt;0,ORÇAMENTO.CustoUnitario&gt;$AG58),AND(TIPOORCAMENTO="LICITADO",ORÇAMENTO.PrecoUnitarioLicitado&gt;$AN58)),"ACIMA REF.","")))))</f>
        <v>#VALUE!</v>
      </c>
      <c r="AD58" s="8" t="e">
        <f ca="1">IF(C58&lt;=CRONO.NivelExibicao,MAX($AD$15:OFFSET(AD58,-1,0))+IF($C58&lt;&gt;1,1,MAX(1,COUNTIF([1]QCI!$A$13:$A$24,OFFSET($E58,-1,0)))),"")</f>
        <v>#VALUE!</v>
      </c>
      <c r="AE58" s="18" t="b">
        <f ca="1">IF(AND($C58="S",ORÇAMENTO.CodBarra&lt;&gt;""),IF(ORÇAMENTO.Fonte="",ORÇAMENTO.CodBarra,CONCATENATE(ORÇAMENTO.Fonte," ",ORÇAMENTO.CodBarra)))</f>
        <v>0</v>
      </c>
      <c r="AF58" s="69" t="e">
        <f ca="1">IF(ISERROR(INDIRECT(ORÇAMENTO.BancoRef)),"(abra o arquivo 'Referência "&amp;Excel_BuiltIn_Database&amp;".xls)",IF(OR($C58&lt;&gt;"S",ORÇAMENTO.CodBarra=""),"(Sem Código)",IF(ISERROR(MATCH($AE58,INDIRECT(ORÇAMENTO.BancoRef),0)),"(Código não identificado nas referências)",MATCH($AE58,INDIRECT(ORÇAMENTO.BancoRef),0))))</f>
        <v>#VALUE!</v>
      </c>
      <c r="AG58" s="70" t="e">
        <f ca="1">ROUND(IF(DESONERACAO="sim",REFERENCIA.Desonerado,REFERENCIA.NaoDesonerado),2)</f>
        <v>#VALUE!</v>
      </c>
      <c r="AH58" s="71">
        <f>ROUND(IF(ISNUMBER(ORÇAMENTO.OpcaoBDI),ORÇAMENTO.OpcaoBDI,IF(LEFT(ORÇAMENTO.OpcaoBDI,3)="BDI",HLOOKUP(ORÇAMENTO.OpcaoBDI,$F$4:$H$5,2,FALSE),0)),15-11*$AF$9)</f>
        <v>0.22819999999999999</v>
      </c>
      <c r="AJ58" s="72"/>
      <c r="AL58" s="73"/>
      <c r="AM58" s="74">
        <f t="shared" ca="1" si="0"/>
        <v>333.32</v>
      </c>
      <c r="AN58" s="75" t="e">
        <f ca="1">ROUND(ORÇAMENTO.CustoUnitario*(1+$AH58),2)</f>
        <v>#VALUE!</v>
      </c>
    </row>
    <row r="59" spans="1:40" ht="45" x14ac:dyDescent="0.25">
      <c r="A59" t="str">
        <f t="shared" si="54"/>
        <v>S</v>
      </c>
      <c r="B59">
        <f t="shared" ca="1" si="2"/>
        <v>2</v>
      </c>
      <c r="C59" t="str">
        <f t="shared" ca="1" si="3"/>
        <v>S</v>
      </c>
      <c r="D59">
        <f t="shared" ca="1" si="4"/>
        <v>0</v>
      </c>
      <c r="E59" t="e">
        <f ca="1">IF($C59=1,OFFSET(E59,-1,0)+MAX(1,COUNTIF([1]QCI!$A$13:$A$24,OFFSET([1]ORÇAMENTO!E57,-1,0))),OFFSET(E59,-1,0))</f>
        <v>#VALUE!</v>
      </c>
      <c r="F59">
        <f t="shared" ca="1" si="5"/>
        <v>2</v>
      </c>
      <c r="G59">
        <f t="shared" ca="1" si="6"/>
        <v>0</v>
      </c>
      <c r="H59">
        <f t="shared" ca="1" si="7"/>
        <v>0</v>
      </c>
      <c r="I59">
        <f t="shared" ca="1" si="8"/>
        <v>1</v>
      </c>
      <c r="J59">
        <f t="shared" ca="1" si="51"/>
        <v>0</v>
      </c>
      <c r="K59">
        <f ca="1">IF(OR($C59="S",$C59=0),0,MATCH(OFFSET($D59,0,$C59)+IF($C59&lt;&gt;1,1,COUNTIF([1]QCI!$A$13:$A$24,[1]ORÇAMENTO!E57)),OFFSET($D59,1,$C59,ROW($C$223)-ROW($C59)),0))</f>
        <v>0</v>
      </c>
      <c r="L59" s="53" t="str">
        <f t="shared" ca="1" si="10"/>
        <v>F</v>
      </c>
      <c r="M59" s="54" t="s">
        <v>7</v>
      </c>
      <c r="N59" s="55" t="str">
        <f t="shared" ca="1" si="11"/>
        <v>Serviço</v>
      </c>
      <c r="O59" s="56" t="s">
        <v>280</v>
      </c>
      <c r="P59" s="57" t="s">
        <v>81</v>
      </c>
      <c r="Q59" s="58" t="s">
        <v>82</v>
      </c>
      <c r="R59" s="59" t="s">
        <v>149</v>
      </c>
      <c r="S59" s="60" t="str">
        <f t="shared" ca="1" si="63"/>
        <v>-</v>
      </c>
      <c r="T59" s="61">
        <f t="shared" ref="T59:T61" si="66">AJ59</f>
        <v>1</v>
      </c>
      <c r="U59" s="62">
        <f t="shared" si="29"/>
        <v>144.63999999999999</v>
      </c>
      <c r="V59" s="63" t="s">
        <v>10</v>
      </c>
      <c r="W59" s="61">
        <f t="shared" ca="1" si="55"/>
        <v>177.65</v>
      </c>
      <c r="X59" s="64">
        <f t="shared" ca="1" si="56"/>
        <v>177.65</v>
      </c>
      <c r="Y59" s="65" t="s">
        <v>63</v>
      </c>
      <c r="Z59" t="str">
        <f t="shared" ca="1" si="14"/>
        <v>RA</v>
      </c>
      <c r="AA59" s="66">
        <f ca="1">IF($C59="S",IF($Z59="CP",$X59,IF($Z59="RA",(($X59)*[1]QCI!$AA$3),0)),SomaAgrup)</f>
        <v>0</v>
      </c>
      <c r="AB59" s="67">
        <f t="shared" ca="1" si="57"/>
        <v>0</v>
      </c>
      <c r="AC59" s="68" t="str">
        <f t="shared" ca="1" si="58"/>
        <v/>
      </c>
      <c r="AD59" s="8" t="str">
        <f ca="1">IF(C59&lt;=CRONO.NivelExibicao,MAX($AD$15:OFFSET(AD59,-1,0))+IF($C59&lt;&gt;1,1,MAX(1,COUNTIF([1]QCI!$A$13:$A$24,OFFSET($E59,-1,0)))),"")</f>
        <v/>
      </c>
      <c r="AE59" s="18" t="str">
        <f t="shared" ca="1" si="59"/>
        <v>COMPOSIÇÃO 005</v>
      </c>
      <c r="AF59" s="69" t="e">
        <f t="shared" ca="1" si="60"/>
        <v>#VALUE!</v>
      </c>
      <c r="AG59" s="70">
        <v>144.63999999999999</v>
      </c>
      <c r="AH59" s="71">
        <f t="shared" si="61"/>
        <v>0.22819999999999999</v>
      </c>
      <c r="AJ59" s="72">
        <v>1</v>
      </c>
      <c r="AL59" s="73"/>
      <c r="AM59" s="74">
        <f t="shared" ca="1" si="0"/>
        <v>177.65</v>
      </c>
      <c r="AN59" s="75">
        <f t="shared" si="62"/>
        <v>177.65</v>
      </c>
    </row>
    <row r="60" spans="1:40" ht="30" x14ac:dyDescent="0.25">
      <c r="A60" t="str">
        <f t="shared" si="54"/>
        <v>S</v>
      </c>
      <c r="B60">
        <f t="shared" ca="1" si="2"/>
        <v>2</v>
      </c>
      <c r="C60" t="str">
        <f t="shared" ca="1" si="3"/>
        <v>S</v>
      </c>
      <c r="D60">
        <f t="shared" ca="1" si="4"/>
        <v>0</v>
      </c>
      <c r="E60" t="e">
        <f ca="1">IF($C60=1,OFFSET(E60,-1,0)+MAX(1,COUNTIF([1]QCI!$A$13:$A$24,OFFSET([1]ORÇAMENTO!E58,-1,0))),OFFSET(E60,-1,0))</f>
        <v>#VALUE!</v>
      </c>
      <c r="F60">
        <f t="shared" ca="1" si="5"/>
        <v>2</v>
      </c>
      <c r="G60">
        <f t="shared" ca="1" si="6"/>
        <v>0</v>
      </c>
      <c r="H60">
        <f t="shared" ca="1" si="7"/>
        <v>0</v>
      </c>
      <c r="I60">
        <f t="shared" ca="1" si="8"/>
        <v>2</v>
      </c>
      <c r="J60">
        <f t="shared" ca="1" si="51"/>
        <v>0</v>
      </c>
      <c r="K60">
        <f ca="1">IF(OR($C60="S",$C60=0),0,MATCH(OFFSET($D60,0,$C60)+IF($C60&lt;&gt;1,1,COUNTIF([1]QCI!$A$13:$A$24,[1]ORÇAMENTO!E58)),OFFSET($D60,1,$C60,ROW($C$223)-ROW($C60)),0))</f>
        <v>0</v>
      </c>
      <c r="L60" s="53" t="str">
        <f t="shared" ca="1" si="10"/>
        <v>F</v>
      </c>
      <c r="M60" s="54" t="s">
        <v>7</v>
      </c>
      <c r="N60" s="55" t="str">
        <f t="shared" ca="1" si="11"/>
        <v>Serviço</v>
      </c>
      <c r="O60" s="56" t="s">
        <v>281</v>
      </c>
      <c r="P60" s="57" t="s">
        <v>62</v>
      </c>
      <c r="Q60" s="58" t="s">
        <v>83</v>
      </c>
      <c r="R60" s="59" t="s">
        <v>282</v>
      </c>
      <c r="S60" s="60" t="str">
        <f t="shared" ca="1" si="63"/>
        <v>-</v>
      </c>
      <c r="T60" s="61">
        <f t="shared" si="66"/>
        <v>1</v>
      </c>
      <c r="U60" s="62">
        <f t="shared" si="29"/>
        <v>67.319999999999993</v>
      </c>
      <c r="V60" s="63" t="s">
        <v>10</v>
      </c>
      <c r="W60" s="61">
        <f t="shared" ca="1" si="55"/>
        <v>82.68</v>
      </c>
      <c r="X60" s="64">
        <f t="shared" ca="1" si="56"/>
        <v>82.68</v>
      </c>
      <c r="Y60" s="65" t="s">
        <v>63</v>
      </c>
      <c r="Z60" t="str">
        <f t="shared" ca="1" si="14"/>
        <v>RA</v>
      </c>
      <c r="AA60" s="66">
        <f ca="1">IF($C60="S",IF($Z60="CP",$X60,IF($Z60="RA",(($X60)*[1]QCI!$AA$3),0)),SomaAgrup)</f>
        <v>0</v>
      </c>
      <c r="AB60" s="67">
        <f t="shared" ca="1" si="57"/>
        <v>0</v>
      </c>
      <c r="AC60" s="68" t="str">
        <f t="shared" ca="1" si="58"/>
        <v/>
      </c>
      <c r="AD60" s="8" t="str">
        <f ca="1">IF(C60&lt;=CRONO.NivelExibicao,MAX($AD$15:OFFSET(AD60,-1,0))+IF($C60&lt;&gt;1,1,MAX(1,COUNTIF([1]QCI!$A$13:$A$24,OFFSET($E60,-1,0)))),"")</f>
        <v/>
      </c>
      <c r="AE60" s="18" t="str">
        <f t="shared" ca="1" si="59"/>
        <v>SINAPI 93664</v>
      </c>
      <c r="AF60" s="69" t="e">
        <f t="shared" ca="1" si="60"/>
        <v>#VALUE!</v>
      </c>
      <c r="AG60" s="70">
        <v>67.319999999999993</v>
      </c>
      <c r="AH60" s="71">
        <f t="shared" si="61"/>
        <v>0.22819999999999999</v>
      </c>
      <c r="AJ60" s="72">
        <v>1</v>
      </c>
      <c r="AL60" s="73"/>
      <c r="AM60" s="74">
        <f t="shared" ca="1" si="0"/>
        <v>82.68</v>
      </c>
      <c r="AN60" s="75">
        <f t="shared" si="62"/>
        <v>82.68</v>
      </c>
    </row>
    <row r="61" spans="1:40" ht="45" x14ac:dyDescent="0.25">
      <c r="A61" t="str">
        <f>CHOOSE(1+LOG(1+2*(ORÇAMENTO.Nivel="Meta")+4*(ORÇAMENTO.Nivel="Nível 2")+8*(ORÇAMENTO.Nivel="Nível 3")+16*(ORÇAMENTO.Nivel="Nível 4")+32*(ORÇAMENTO.Nivel="Serviço"),2),0,1,2,3,4,"S")</f>
        <v>S</v>
      </c>
      <c r="B61">
        <f ca="1">IF(OR(C61="s",C61=0),OFFSET(B61,-1,0),C61)</f>
        <v>2</v>
      </c>
      <c r="C61" t="str">
        <f ca="1">IF(OFFSET(C61,-1,0)="L",1,IF(OFFSET(C61,-1,0)=1,2,IF(OR(A61="s",A61=0),"S",IF(AND(OFFSET(C61,-1,0)=2,A61=4),3,IF(AND(OR(OFFSET(C61,-1,0)="s",OFFSET(C61,-1,0)=0),A61&lt;&gt;"s",A61&gt;OFFSET(B61,-1,0)),OFFSET(B61,-1,0),A61)))))</f>
        <v>S</v>
      </c>
      <c r="D61">
        <f ca="1">IF(OR(C61="S",C61=0),0,IF(ISERROR(K61),J61,SMALL(J61:K61,1)))</f>
        <v>0</v>
      </c>
      <c r="E61" t="e">
        <f ca="1">IF($C61=1,OFFSET(E61,-1,0)+MAX(1,COUNTIF([1]QCI!$A$13:$A$24,OFFSET([1]ORÇAMENTO!E59,-1,0))),OFFSET(E61,-1,0))</f>
        <v>#VALUE!</v>
      </c>
      <c r="F61">
        <f ca="1">IF($C61=1,0,IF($C61=2,OFFSET(F61,-1,0)+1,OFFSET(F61,-1,0)))</f>
        <v>2</v>
      </c>
      <c r="G61">
        <f ca="1">IF(AND($C61&lt;=2,$C61&lt;&gt;0),0,IF($C61=3,OFFSET(G61,-1,0)+1,OFFSET(G61,-1,0)))</f>
        <v>0</v>
      </c>
      <c r="H61">
        <f ca="1">IF(AND($C61&lt;=3,$C61&lt;&gt;0),0,IF($C61=4,OFFSET(H61,-1,0)+1,OFFSET(H61,-1,0)))</f>
        <v>0</v>
      </c>
      <c r="I61">
        <f ca="1">IF(AND($C61&lt;=4,$C61&lt;&gt;0),0,IF(AND($C61="S",$X61&gt;0),OFFSET(I61,-1,0)+1,OFFSET(I61,-1,0)))</f>
        <v>3</v>
      </c>
      <c r="J61">
        <f t="shared" ca="1" si="51"/>
        <v>0</v>
      </c>
      <c r="K61">
        <f ca="1">IF(OR($C61="S",$C61=0),0,MATCH(OFFSET($D61,0,$C61)+IF($C61&lt;&gt;1,1,COUNTIF([1]QCI!$A$13:$A$24,[1]ORÇAMENTO!E59)),OFFSET($D61,1,$C61,ROW($C$223)-ROW($C61)),0))</f>
        <v>0</v>
      </c>
      <c r="L61" s="53" t="str">
        <f ca="1">IF(OR($X61&gt;0,$C61=1,$C61=2,$C61=3,$C61=4),"F","")</f>
        <v>F</v>
      </c>
      <c r="M61" s="54" t="s">
        <v>7</v>
      </c>
      <c r="N61" s="55" t="str">
        <f ca="1">CHOOSE(1+LOG(1+2*(C61=1)+4*(C61=2)+8*(C61=3)+16*(C61=4)+32*(C61="S"),2),"","Meta","Nível 2","Nível 3","Nível 4","Serviço")</f>
        <v>Serviço</v>
      </c>
      <c r="O61" s="56" t="s">
        <v>283</v>
      </c>
      <c r="P61" s="57" t="s">
        <v>62</v>
      </c>
      <c r="Q61" s="58" t="s">
        <v>84</v>
      </c>
      <c r="R61" s="59" t="s">
        <v>284</v>
      </c>
      <c r="S61" s="60" t="str">
        <f ca="1">REFERENCIA.Unidade</f>
        <v>-</v>
      </c>
      <c r="T61" s="61">
        <f t="shared" si="66"/>
        <v>3</v>
      </c>
      <c r="U61" s="62">
        <f t="shared" si="29"/>
        <v>19.809999999999999</v>
      </c>
      <c r="V61" s="63" t="s">
        <v>10</v>
      </c>
      <c r="W61" s="61">
        <f ca="1">IF($C61="S",ROUND(IF(TIPOORCAMENTO="Proposto",ORÇAMENTO.CustoUnitario*(1+$AH61),ORÇAMENTO.PrecoUnitarioLicitado),15-13*$AF$10),0)</f>
        <v>24.33</v>
      </c>
      <c r="X61" s="64">
        <f ca="1">IF($C61="S",VTOTAL1,IF($C61=0,0,ROUND(SomaAgrup,15-13*$AF$11)))</f>
        <v>72.989999999999995</v>
      </c>
      <c r="Y61" s="65" t="s">
        <v>63</v>
      </c>
      <c r="Z61" t="str">
        <f ca="1">IF(AND($C61="S",$X61&gt;0),IF(ISBLANK($Y61),"RA",LEFT($Y61,2)),"")</f>
        <v>RA</v>
      </c>
      <c r="AA61" s="66">
        <f ca="1">IF($C61="S",IF($Z61="CP",$X61,IF($Z61="RA",(($X61)*[1]QCI!$AA$3),0)),SomaAgrup)</f>
        <v>0</v>
      </c>
      <c r="AB61" s="67">
        <f ca="1">IF($C61="S",IF($Z61="OU",ROUND($X61,2),0),SomaAgrup)</f>
        <v>0</v>
      </c>
      <c r="AC61" s="68" t="str">
        <f ca="1">IF($N61="","",IF(ORÇAMENTO.Descricao="","DESCRIÇÃO",IF(AND($C61="S",ORÇAMENTO.Unidade=""),"UNIDADE",IF($X61&lt;0,"VALOR NEGATIVO",IF(OR(AND(TIPOORCAMENTO="Proposto",$AG61&lt;&gt;"",$AG61&gt;0,ORÇAMENTO.CustoUnitario&gt;$AG61),AND(TIPOORCAMENTO="LICITADO",ORÇAMENTO.PrecoUnitarioLicitado&gt;$AN61)),"ACIMA REF.","")))))</f>
        <v/>
      </c>
      <c r="AD61" s="8" t="str">
        <f ca="1">IF(C61&lt;=CRONO.NivelExibicao,MAX($AD$15:OFFSET(AD61,-1,0))+IF($C61&lt;&gt;1,1,MAX(1,COUNTIF([1]QCI!$A$13:$A$24,OFFSET($E61,-1,0)))),"")</f>
        <v/>
      </c>
      <c r="AE61" s="18" t="str">
        <f ca="1">IF(AND($C61="S",ORÇAMENTO.CodBarra&lt;&gt;""),IF(ORÇAMENTO.Fonte="",ORÇAMENTO.CodBarra,CONCATENATE(ORÇAMENTO.Fonte," ",ORÇAMENTO.CodBarra)))</f>
        <v>SINAPI 91872</v>
      </c>
      <c r="AF61" s="69" t="e">
        <f ca="1">IF(ISERROR(INDIRECT(ORÇAMENTO.BancoRef)),"(abra o arquivo 'Referência "&amp;Excel_BuiltIn_Database&amp;".xls)",IF(OR($C61&lt;&gt;"S",ORÇAMENTO.CodBarra=""),"(Sem Código)",IF(ISERROR(MATCH($AE61,INDIRECT(ORÇAMENTO.BancoRef),0)),"(Código não identificado nas referências)",MATCH($AE61,INDIRECT(ORÇAMENTO.BancoRef),0))))</f>
        <v>#VALUE!</v>
      </c>
      <c r="AG61" s="70">
        <v>19.809999999999999</v>
      </c>
      <c r="AH61" s="71">
        <f>ROUND(IF(ISNUMBER(ORÇAMENTO.OpcaoBDI),ORÇAMENTO.OpcaoBDI,IF(LEFT(ORÇAMENTO.OpcaoBDI,3)="BDI",HLOOKUP(ORÇAMENTO.OpcaoBDI,$F$4:$H$5,2,FALSE),0)),15-11*$AF$9)</f>
        <v>0.22819999999999999</v>
      </c>
      <c r="AJ61" s="72">
        <v>3</v>
      </c>
      <c r="AL61" s="73"/>
      <c r="AM61" s="74">
        <f t="shared" ca="1" si="0"/>
        <v>72.989999999999995</v>
      </c>
      <c r="AN61" s="75">
        <f>ROUND(ORÇAMENTO.CustoUnitario*(1+$AH61),2)</f>
        <v>24.33</v>
      </c>
    </row>
    <row r="62" spans="1:40" x14ac:dyDescent="0.25">
      <c r="A62">
        <f t="shared" si="54"/>
        <v>1</v>
      </c>
      <c r="B62">
        <f t="shared" ca="1" si="2"/>
        <v>1</v>
      </c>
      <c r="C62">
        <f t="shared" ca="1" si="3"/>
        <v>1</v>
      </c>
      <c r="D62">
        <f t="shared" ca="1" si="4"/>
        <v>161</v>
      </c>
      <c r="E62" t="e">
        <f ca="1">IF($C62=1,OFFSET(E62,-1,0)+MAX(1,COUNTIF([1]QCI!$A$13:$A$24,OFFSET([1]ORÇAMENTO!E60,-1,0))),OFFSET(E62,-1,0))</f>
        <v>#VALUE!</v>
      </c>
      <c r="F62">
        <f t="shared" ca="1" si="5"/>
        <v>0</v>
      </c>
      <c r="G62">
        <f t="shared" ca="1" si="6"/>
        <v>0</v>
      </c>
      <c r="H62">
        <f t="shared" ca="1" si="7"/>
        <v>0</v>
      </c>
      <c r="I62">
        <f t="shared" ca="1" si="8"/>
        <v>0</v>
      </c>
      <c r="J62">
        <f t="shared" ca="1" si="51"/>
        <v>161</v>
      </c>
      <c r="K62" t="e">
        <f ca="1">IF(OR($C62="S",$C62=0),0,MATCH(OFFSET($D62,0,$C62)+IF($C62&lt;&gt;1,1,COUNTIF([1]QCI!$A$13:$A$24,[1]ORÇAMENTO!E60)),OFFSET($D62,1,$C62,ROW($C$223)-ROW($C62)),0))</f>
        <v>#VALUE!</v>
      </c>
      <c r="L62" s="53" t="str">
        <f t="shared" ca="1" si="10"/>
        <v>F</v>
      </c>
      <c r="M62" s="54" t="s">
        <v>3</v>
      </c>
      <c r="N62" s="55" t="str">
        <f t="shared" ca="1" si="11"/>
        <v>Meta</v>
      </c>
      <c r="O62" s="56" t="s">
        <v>285</v>
      </c>
      <c r="P62" s="57" t="s">
        <v>62</v>
      </c>
      <c r="Q62" s="58"/>
      <c r="R62" s="59" t="s">
        <v>85</v>
      </c>
      <c r="S62" s="60" t="str">
        <f t="shared" ca="1" si="63"/>
        <v>-</v>
      </c>
      <c r="T62" s="61" t="e">
        <f ca="1">OFFSET([1]CÁLCULO!H$15,ROW($T62)-ROW(T$15),0)</f>
        <v>#VALUE!</v>
      </c>
      <c r="U62" s="62" t="e">
        <f t="shared" ca="1" si="29"/>
        <v>#VALUE!</v>
      </c>
      <c r="V62" s="63" t="s">
        <v>10</v>
      </c>
      <c r="W62" s="61">
        <f t="shared" ca="1" si="55"/>
        <v>0</v>
      </c>
      <c r="X62" s="64">
        <f ca="1">ROUND(SUM(X63),2)</f>
        <v>3143.03</v>
      </c>
      <c r="Y62" s="65" t="s">
        <v>63</v>
      </c>
      <c r="Z62" t="str">
        <f t="shared" ca="1" si="14"/>
        <v/>
      </c>
      <c r="AA62" s="66">
        <f ca="1">IF($C62="S",IF($Z62="CP",$X62,IF($Z62="RA",(($X62)*[1]QCI!$AA$3),0)),SomaAgrup)</f>
        <v>0</v>
      </c>
      <c r="AB62" s="67">
        <f t="shared" ca="1" si="57"/>
        <v>0</v>
      </c>
      <c r="AC62" s="68" t="e">
        <f t="shared" ca="1" si="58"/>
        <v>#VALUE!</v>
      </c>
      <c r="AD62" s="8" t="e">
        <f ca="1">IF(C62&lt;=CRONO.NivelExibicao,MAX($AD$15:OFFSET(AD62,-1,0))+IF($C62&lt;&gt;1,1,MAX(1,COUNTIF([1]QCI!$A$13:$A$24,OFFSET($E62,-1,0)))),"")</f>
        <v>#VALUE!</v>
      </c>
      <c r="AE62" s="18" t="b">
        <f t="shared" ca="1" si="59"/>
        <v>0</v>
      </c>
      <c r="AF62" s="69" t="e">
        <f t="shared" ca="1" si="60"/>
        <v>#VALUE!</v>
      </c>
      <c r="AG62" s="70" t="e">
        <f t="shared" ca="1" si="64"/>
        <v>#VALUE!</v>
      </c>
      <c r="AH62" s="71">
        <f t="shared" si="61"/>
        <v>0.22819999999999999</v>
      </c>
      <c r="AJ62" s="72"/>
      <c r="AL62" s="73"/>
      <c r="AM62" s="74">
        <f t="shared" ca="1" si="0"/>
        <v>3143.03</v>
      </c>
      <c r="AN62" s="75" t="e">
        <f t="shared" ca="1" si="62"/>
        <v>#VALUE!</v>
      </c>
    </row>
    <row r="63" spans="1:40" x14ac:dyDescent="0.25">
      <c r="A63" t="str">
        <f t="shared" si="54"/>
        <v>S</v>
      </c>
      <c r="B63">
        <f t="shared" ca="1" si="2"/>
        <v>2</v>
      </c>
      <c r="C63">
        <f t="shared" ca="1" si="3"/>
        <v>2</v>
      </c>
      <c r="D63">
        <f t="shared" ca="1" si="4"/>
        <v>3</v>
      </c>
      <c r="E63" t="e">
        <f ca="1">IF($C63=1,OFFSET(E63,-1,0)+MAX(1,COUNTIF([1]QCI!$A$13:$A$24,OFFSET([1]ORÇAMENTO!E61,-1,0))),OFFSET(E63,-1,0))</f>
        <v>#VALUE!</v>
      </c>
      <c r="F63">
        <f t="shared" ca="1" si="5"/>
        <v>1</v>
      </c>
      <c r="G63">
        <f t="shared" ca="1" si="6"/>
        <v>0</v>
      </c>
      <c r="H63">
        <f t="shared" ca="1" si="7"/>
        <v>0</v>
      </c>
      <c r="I63">
        <f t="shared" ca="1" si="8"/>
        <v>0</v>
      </c>
      <c r="J63">
        <f t="shared" ca="1" si="51"/>
        <v>3</v>
      </c>
      <c r="K63">
        <f ca="1">IF(OR($C63="S",$C63=0),0,MATCH(OFFSET($D63,0,$C63)+IF($C63&lt;&gt;1,1,COUNTIF([1]QCI!$A$13:$A$24,[1]ORÇAMENTO!E61)),OFFSET($D63,1,$C63,ROW($C$223)-ROW($C63)),0))</f>
        <v>15</v>
      </c>
      <c r="L63" s="53" t="str">
        <f t="shared" ca="1" si="10"/>
        <v>F</v>
      </c>
      <c r="M63" s="54" t="s">
        <v>7</v>
      </c>
      <c r="N63" s="55" t="str">
        <f t="shared" ca="1" si="11"/>
        <v>Nível 2</v>
      </c>
      <c r="O63" s="56" t="s">
        <v>286</v>
      </c>
      <c r="P63" s="57" t="s">
        <v>62</v>
      </c>
      <c r="Q63" s="58"/>
      <c r="R63" s="59" t="s">
        <v>77</v>
      </c>
      <c r="S63" s="60" t="str">
        <f t="shared" ca="1" si="63"/>
        <v>-</v>
      </c>
      <c r="T63" s="61" t="e">
        <f ca="1">OFFSET([1]CÁLCULO!H$15,ROW($T63)-ROW(T$15),0)</f>
        <v>#VALUE!</v>
      </c>
      <c r="U63" s="62" t="e">
        <f t="shared" ca="1" si="29"/>
        <v>#VALUE!</v>
      </c>
      <c r="V63" s="63" t="s">
        <v>10</v>
      </c>
      <c r="W63" s="61">
        <f t="shared" ca="1" si="55"/>
        <v>0</v>
      </c>
      <c r="X63" s="64">
        <f ca="1">ROUND(SUM(X64:X65),2)</f>
        <v>3143.03</v>
      </c>
      <c r="Y63" s="65" t="s">
        <v>63</v>
      </c>
      <c r="Z63" t="str">
        <f t="shared" ca="1" si="14"/>
        <v/>
      </c>
      <c r="AA63" s="66">
        <f ca="1">IF($C63="S",IF($Z63="CP",$X63,IF($Z63="RA",(($X63)*[1]QCI!$AA$3),0)),SomaAgrup)</f>
        <v>0</v>
      </c>
      <c r="AB63" s="67">
        <f t="shared" ca="1" si="57"/>
        <v>0</v>
      </c>
      <c r="AC63" s="68" t="e">
        <f t="shared" ca="1" si="58"/>
        <v>#VALUE!</v>
      </c>
      <c r="AD63" s="8" t="e">
        <f ca="1">IF(C63&lt;=CRONO.NivelExibicao,MAX($AD$15:OFFSET(AD63,-1,0))+IF($C63&lt;&gt;1,1,MAX(1,COUNTIF([1]QCI!$A$13:$A$24,OFFSET($E63,-1,0)))),"")</f>
        <v>#VALUE!</v>
      </c>
      <c r="AE63" s="18" t="b">
        <f t="shared" ca="1" si="59"/>
        <v>0</v>
      </c>
      <c r="AF63" s="69" t="e">
        <f t="shared" ca="1" si="60"/>
        <v>#VALUE!</v>
      </c>
      <c r="AG63" s="70" t="e">
        <f t="shared" ca="1" si="64"/>
        <v>#VALUE!</v>
      </c>
      <c r="AH63" s="71">
        <f t="shared" si="61"/>
        <v>0.22819999999999999</v>
      </c>
      <c r="AJ63" s="72"/>
      <c r="AL63" s="73"/>
      <c r="AM63" s="74">
        <f t="shared" ca="1" si="0"/>
        <v>3143.03</v>
      </c>
      <c r="AN63" s="75" t="e">
        <f t="shared" ca="1" si="62"/>
        <v>#VALUE!</v>
      </c>
    </row>
    <row r="64" spans="1:40" ht="30" x14ac:dyDescent="0.25">
      <c r="A64" t="str">
        <f t="shared" si="54"/>
        <v>S</v>
      </c>
      <c r="B64">
        <f t="shared" ca="1" si="2"/>
        <v>2</v>
      </c>
      <c r="C64" t="str">
        <f t="shared" ca="1" si="3"/>
        <v>S</v>
      </c>
      <c r="D64">
        <f t="shared" ca="1" si="4"/>
        <v>0</v>
      </c>
      <c r="E64" t="e">
        <f ca="1">IF($C64=1,OFFSET(E64,-1,0)+MAX(1,COUNTIF([1]QCI!$A$13:$A$24,OFFSET([1]ORÇAMENTO!E62,-1,0))),OFFSET(E64,-1,0))</f>
        <v>#VALUE!</v>
      </c>
      <c r="F64">
        <f t="shared" ca="1" si="5"/>
        <v>1</v>
      </c>
      <c r="G64">
        <f t="shared" ca="1" si="6"/>
        <v>0</v>
      </c>
      <c r="H64">
        <f t="shared" ca="1" si="7"/>
        <v>0</v>
      </c>
      <c r="I64">
        <f t="shared" ca="1" si="8"/>
        <v>1</v>
      </c>
      <c r="J64">
        <f t="shared" ca="1" si="51"/>
        <v>0</v>
      </c>
      <c r="K64">
        <f ca="1">IF(OR($C64="S",$C64=0),0,MATCH(OFFSET($D64,0,$C64)+IF($C64&lt;&gt;1,1,COUNTIF([1]QCI!$A$13:$A$24,[1]ORÇAMENTO!E62)),OFFSET($D64,1,$C64,ROW($C$223)-ROW($C64)),0))</f>
        <v>0</v>
      </c>
      <c r="L64" s="53" t="str">
        <f t="shared" ca="1" si="10"/>
        <v>F</v>
      </c>
      <c r="M64" s="54" t="s">
        <v>7</v>
      </c>
      <c r="N64" s="55" t="str">
        <f t="shared" ca="1" si="11"/>
        <v>Serviço</v>
      </c>
      <c r="O64" s="56" t="s">
        <v>287</v>
      </c>
      <c r="P64" s="57" t="s">
        <v>62</v>
      </c>
      <c r="Q64" s="58" t="s">
        <v>134</v>
      </c>
      <c r="R64" s="59" t="s">
        <v>127</v>
      </c>
      <c r="S64" s="60" t="s">
        <v>141</v>
      </c>
      <c r="T64" s="61">
        <f t="shared" ref="T64:T65" si="67">AJ64</f>
        <v>68.64</v>
      </c>
      <c r="U64" s="62">
        <f t="shared" si="29"/>
        <v>2.81</v>
      </c>
      <c r="V64" s="63" t="s">
        <v>10</v>
      </c>
      <c r="W64" s="61">
        <f t="shared" ca="1" si="55"/>
        <v>3.45</v>
      </c>
      <c r="X64" s="64">
        <f t="shared" ca="1" si="56"/>
        <v>236.81</v>
      </c>
      <c r="Y64" s="65" t="s">
        <v>63</v>
      </c>
      <c r="Z64" t="str">
        <f t="shared" ca="1" si="14"/>
        <v>RA</v>
      </c>
      <c r="AA64" s="66">
        <f ca="1">IF($C64="S",IF($Z64="CP",$X64,IF($Z64="RA",(($X64)*[1]QCI!$AA$3),0)),SomaAgrup)</f>
        <v>0</v>
      </c>
      <c r="AB64" s="67">
        <f t="shared" ca="1" si="57"/>
        <v>0</v>
      </c>
      <c r="AC64" s="68" t="str">
        <f t="shared" ca="1" si="58"/>
        <v/>
      </c>
      <c r="AD64" s="8" t="str">
        <f ca="1">IF(C64&lt;=CRONO.NivelExibicao,MAX($AD$15:OFFSET(AD64,-1,0))+IF($C64&lt;&gt;1,1,MAX(1,COUNTIF([1]QCI!$A$13:$A$24,OFFSET($E64,-1,0)))),"")</f>
        <v/>
      </c>
      <c r="AE64" s="18" t="str">
        <f t="shared" ca="1" si="59"/>
        <v xml:space="preserve">SINAPI  97647 </v>
      </c>
      <c r="AF64" s="69" t="e">
        <f t="shared" ca="1" si="60"/>
        <v>#VALUE!</v>
      </c>
      <c r="AG64" s="70">
        <v>2.81</v>
      </c>
      <c r="AH64" s="71">
        <f t="shared" si="61"/>
        <v>0.22819999999999999</v>
      </c>
      <c r="AJ64" s="72">
        <v>68.64</v>
      </c>
      <c r="AL64" s="73"/>
      <c r="AM64" s="74">
        <f t="shared" ca="1" si="0"/>
        <v>236.81</v>
      </c>
      <c r="AN64" s="75">
        <f t="shared" si="62"/>
        <v>3.45</v>
      </c>
    </row>
    <row r="65" spans="1:40" ht="30" x14ac:dyDescent="0.25">
      <c r="A65" t="str">
        <f t="shared" si="54"/>
        <v>S</v>
      </c>
      <c r="B65">
        <f t="shared" ca="1" si="2"/>
        <v>2</v>
      </c>
      <c r="C65" t="str">
        <f t="shared" ca="1" si="3"/>
        <v>S</v>
      </c>
      <c r="D65">
        <f t="shared" ca="1" si="4"/>
        <v>0</v>
      </c>
      <c r="E65" t="e">
        <f ca="1">IF($C65=1,OFFSET(E65,-1,0)+MAX(1,COUNTIF([1]QCI!$A$13:$A$24,OFFSET([1]ORÇAMENTO!E63,-1,0))),OFFSET(E65,-1,0))</f>
        <v>#VALUE!</v>
      </c>
      <c r="F65">
        <f t="shared" ca="1" si="5"/>
        <v>1</v>
      </c>
      <c r="G65">
        <f t="shared" ca="1" si="6"/>
        <v>0</v>
      </c>
      <c r="H65">
        <f t="shared" ca="1" si="7"/>
        <v>0</v>
      </c>
      <c r="I65">
        <f t="shared" ca="1" si="8"/>
        <v>2</v>
      </c>
      <c r="J65">
        <f t="shared" ca="1" si="51"/>
        <v>0</v>
      </c>
      <c r="K65">
        <f ca="1">IF(OR($C65="S",$C65=0),0,MATCH(OFFSET($D65,0,$C65)+IF($C65&lt;&gt;1,1,COUNTIF([1]QCI!$A$13:$A$24,[1]ORÇAMENTO!E63)),OFFSET($D65,1,$C65,ROW($C$223)-ROW($C65)),0))</f>
        <v>0</v>
      </c>
      <c r="L65" s="53" t="str">
        <f t="shared" ca="1" si="10"/>
        <v>F</v>
      </c>
      <c r="M65" s="54" t="s">
        <v>7</v>
      </c>
      <c r="N65" s="55" t="str">
        <f t="shared" ca="1" si="11"/>
        <v>Serviço</v>
      </c>
      <c r="O65" s="56" t="s">
        <v>288</v>
      </c>
      <c r="P65" s="57" t="s">
        <v>62</v>
      </c>
      <c r="Q65" s="58" t="s">
        <v>139</v>
      </c>
      <c r="R65" s="59" t="s">
        <v>132</v>
      </c>
      <c r="S65" s="60" t="s">
        <v>141</v>
      </c>
      <c r="T65" s="61">
        <f t="shared" si="67"/>
        <v>68.64</v>
      </c>
      <c r="U65" s="62">
        <f t="shared" si="29"/>
        <v>34.47</v>
      </c>
      <c r="V65" s="63" t="s">
        <v>10</v>
      </c>
      <c r="W65" s="61">
        <f t="shared" ca="1" si="55"/>
        <v>42.34</v>
      </c>
      <c r="X65" s="64">
        <f t="shared" ca="1" si="56"/>
        <v>2906.22</v>
      </c>
      <c r="Y65" s="65" t="s">
        <v>63</v>
      </c>
      <c r="Z65" t="str">
        <f t="shared" ca="1" si="14"/>
        <v>RA</v>
      </c>
      <c r="AA65" s="66">
        <f ca="1">IF($C65="S",IF($Z65="CP",$X65,IF($Z65="RA",(($X65)*[1]QCI!$AA$3),0)),SomaAgrup)</f>
        <v>0</v>
      </c>
      <c r="AB65" s="67">
        <f t="shared" ca="1" si="57"/>
        <v>0</v>
      </c>
      <c r="AC65" s="68" t="str">
        <f t="shared" ca="1" si="58"/>
        <v/>
      </c>
      <c r="AD65" s="8" t="str">
        <f ca="1">IF(C65&lt;=CRONO.NivelExibicao,MAX($AD$15:OFFSET(AD65,-1,0))+IF($C65&lt;&gt;1,1,MAX(1,COUNTIF([1]QCI!$A$13:$A$24,OFFSET($E65,-1,0)))),"")</f>
        <v/>
      </c>
      <c r="AE65" s="18" t="str">
        <f t="shared" ca="1" si="59"/>
        <v xml:space="preserve">SINAPI  94195 </v>
      </c>
      <c r="AF65" s="69" t="e">
        <f t="shared" ca="1" si="60"/>
        <v>#VALUE!</v>
      </c>
      <c r="AG65" s="70">
        <v>34.47</v>
      </c>
      <c r="AH65" s="71">
        <f t="shared" si="61"/>
        <v>0.22819999999999999</v>
      </c>
      <c r="AJ65" s="72">
        <v>68.64</v>
      </c>
      <c r="AL65" s="73"/>
      <c r="AM65" s="74">
        <f t="shared" ca="1" si="0"/>
        <v>2906.22</v>
      </c>
      <c r="AN65" s="75">
        <f t="shared" si="62"/>
        <v>42.34</v>
      </c>
    </row>
    <row r="66" spans="1:40" x14ac:dyDescent="0.25">
      <c r="A66">
        <f t="shared" si="54"/>
        <v>1</v>
      </c>
      <c r="B66">
        <f t="shared" ca="1" si="2"/>
        <v>1</v>
      </c>
      <c r="C66">
        <f t="shared" ca="1" si="3"/>
        <v>1</v>
      </c>
      <c r="D66">
        <f t="shared" ca="1" si="4"/>
        <v>157</v>
      </c>
      <c r="E66" t="e">
        <f ca="1">IF($C66=1,OFFSET(E66,-1,0)+MAX(1,COUNTIF([1]QCI!$A$13:$A$24,OFFSET([1]ORÇAMENTO!E64,-1,0))),OFFSET(E66,-1,0))</f>
        <v>#VALUE!</v>
      </c>
      <c r="F66">
        <f t="shared" ca="1" si="5"/>
        <v>0</v>
      </c>
      <c r="G66">
        <f t="shared" ca="1" si="6"/>
        <v>0</v>
      </c>
      <c r="H66">
        <f t="shared" ca="1" si="7"/>
        <v>0</v>
      </c>
      <c r="I66">
        <f t="shared" ca="1" si="8"/>
        <v>0</v>
      </c>
      <c r="J66">
        <f t="shared" ca="1" si="51"/>
        <v>157</v>
      </c>
      <c r="K66" t="e">
        <f ca="1">IF(OR($C66="S",$C66=0),0,MATCH(OFFSET($D66,0,$C66)+IF($C66&lt;&gt;1,1,COUNTIF([1]QCI!$A$13:$A$24,[1]ORÇAMENTO!E64)),OFFSET($D66,1,$C66,ROW($C$223)-ROW($C66)),0))</f>
        <v>#VALUE!</v>
      </c>
      <c r="L66" s="53" t="str">
        <f t="shared" ca="1" si="10"/>
        <v>F</v>
      </c>
      <c r="M66" s="54" t="s">
        <v>3</v>
      </c>
      <c r="N66" s="55" t="str">
        <f t="shared" ca="1" si="11"/>
        <v>Meta</v>
      </c>
      <c r="O66" s="56" t="s">
        <v>289</v>
      </c>
      <c r="P66" s="57" t="s">
        <v>62</v>
      </c>
      <c r="Q66" s="58"/>
      <c r="R66" s="59" t="s">
        <v>86</v>
      </c>
      <c r="S66" s="60" t="str">
        <f t="shared" ca="1" si="63"/>
        <v>-</v>
      </c>
      <c r="T66" s="61" t="e">
        <f ca="1">OFFSET([1]CÁLCULO!H$15,ROW($T66)-ROW(T$15),0)</f>
        <v>#VALUE!</v>
      </c>
      <c r="U66" s="62" t="e">
        <f t="shared" ca="1" si="29"/>
        <v>#VALUE!</v>
      </c>
      <c r="V66" s="63" t="s">
        <v>10</v>
      </c>
      <c r="W66" s="61">
        <f t="shared" ca="1" si="55"/>
        <v>0</v>
      </c>
      <c r="X66" s="64">
        <f ca="1">ROUND(SUM(X67),2)</f>
        <v>1957.06</v>
      </c>
      <c r="Y66" s="65" t="s">
        <v>63</v>
      </c>
      <c r="Z66" t="str">
        <f t="shared" ca="1" si="14"/>
        <v/>
      </c>
      <c r="AA66" s="66">
        <f ca="1">IF($C66="S",IF($Z66="CP",$X66,IF($Z66="RA",(($X66)*[1]QCI!$AA$3),0)),SomaAgrup)</f>
        <v>0</v>
      </c>
      <c r="AB66" s="67">
        <f t="shared" ca="1" si="57"/>
        <v>0</v>
      </c>
      <c r="AC66" s="68" t="e">
        <f t="shared" ca="1" si="58"/>
        <v>#VALUE!</v>
      </c>
      <c r="AD66" s="8" t="e">
        <f ca="1">IF(C66&lt;=CRONO.NivelExibicao,MAX($AD$15:OFFSET(AD66,-1,0))+IF($C66&lt;&gt;1,1,MAX(1,COUNTIF([1]QCI!$A$13:$A$24,OFFSET($E66,-1,0)))),"")</f>
        <v>#VALUE!</v>
      </c>
      <c r="AE66" s="18" t="b">
        <f t="shared" ca="1" si="59"/>
        <v>0</v>
      </c>
      <c r="AF66" s="69" t="e">
        <f t="shared" ca="1" si="60"/>
        <v>#VALUE!</v>
      </c>
      <c r="AG66" s="70" t="e">
        <f t="shared" ca="1" si="64"/>
        <v>#VALUE!</v>
      </c>
      <c r="AH66" s="71">
        <f t="shared" si="61"/>
        <v>0.22819999999999999</v>
      </c>
      <c r="AJ66" s="72"/>
      <c r="AL66" s="73"/>
      <c r="AM66" s="74">
        <f t="shared" ca="1" si="0"/>
        <v>1957.06</v>
      </c>
      <c r="AN66" s="75" t="e">
        <f t="shared" ca="1" si="62"/>
        <v>#VALUE!</v>
      </c>
    </row>
    <row r="67" spans="1:40" x14ac:dyDescent="0.25">
      <c r="A67" t="str">
        <f t="shared" si="54"/>
        <v>S</v>
      </c>
      <c r="B67">
        <f t="shared" ca="1" si="2"/>
        <v>2</v>
      </c>
      <c r="C67">
        <f t="shared" ca="1" si="3"/>
        <v>2</v>
      </c>
      <c r="D67">
        <f t="shared" ca="1" si="4"/>
        <v>3</v>
      </c>
      <c r="E67" t="e">
        <f ca="1">IF($C67=1,OFFSET(E67,-1,0)+MAX(1,COUNTIF([1]QCI!$A$13:$A$24,OFFSET([1]ORÇAMENTO!E65,-1,0))),OFFSET(E67,-1,0))</f>
        <v>#VALUE!</v>
      </c>
      <c r="F67">
        <f t="shared" ca="1" si="5"/>
        <v>1</v>
      </c>
      <c r="G67">
        <f t="shared" ca="1" si="6"/>
        <v>0</v>
      </c>
      <c r="H67">
        <f t="shared" ca="1" si="7"/>
        <v>0</v>
      </c>
      <c r="I67">
        <f t="shared" ca="1" si="8"/>
        <v>0</v>
      </c>
      <c r="J67">
        <f t="shared" ca="1" si="51"/>
        <v>3</v>
      </c>
      <c r="K67">
        <f ca="1">IF(OR($C67="S",$C67=0),0,MATCH(OFFSET($D67,0,$C67)+IF($C67&lt;&gt;1,1,COUNTIF([1]QCI!$A$13:$A$24,[1]ORÇAMENTO!E65)),OFFSET($D67,1,$C67,ROW($C$223)-ROW($C67)),0))</f>
        <v>11</v>
      </c>
      <c r="L67" s="53" t="str">
        <f t="shared" ca="1" si="10"/>
        <v>F</v>
      </c>
      <c r="M67" s="54" t="s">
        <v>7</v>
      </c>
      <c r="N67" s="55" t="str">
        <f t="shared" ca="1" si="11"/>
        <v>Nível 2</v>
      </c>
      <c r="O67" s="56" t="s">
        <v>290</v>
      </c>
      <c r="P67" s="57" t="s">
        <v>62</v>
      </c>
      <c r="Q67" s="58"/>
      <c r="R67" s="59" t="s">
        <v>77</v>
      </c>
      <c r="S67" s="60" t="str">
        <f t="shared" ca="1" si="63"/>
        <v>-</v>
      </c>
      <c r="T67" s="61" t="e">
        <f ca="1">OFFSET([1]CÁLCULO!H$15,ROW($T67)-ROW(T$15),0)</f>
        <v>#VALUE!</v>
      </c>
      <c r="U67" s="62" t="e">
        <f t="shared" ca="1" si="29"/>
        <v>#VALUE!</v>
      </c>
      <c r="V67" s="63" t="s">
        <v>10</v>
      </c>
      <c r="W67" s="61">
        <f t="shared" ca="1" si="55"/>
        <v>0</v>
      </c>
      <c r="X67" s="64">
        <f ca="1">ROUND(SUM(X68:X69),2)</f>
        <v>1957.06</v>
      </c>
      <c r="Y67" s="65" t="s">
        <v>63</v>
      </c>
      <c r="Z67" t="str">
        <f t="shared" ca="1" si="14"/>
        <v/>
      </c>
      <c r="AA67" s="66">
        <f ca="1">IF($C67="S",IF($Z67="CP",$X67,IF($Z67="RA",(($X67)*[1]QCI!$AA$3),0)),SomaAgrup)</f>
        <v>0</v>
      </c>
      <c r="AB67" s="67">
        <f t="shared" ca="1" si="57"/>
        <v>0</v>
      </c>
      <c r="AC67" s="68" t="e">
        <f t="shared" ca="1" si="58"/>
        <v>#VALUE!</v>
      </c>
      <c r="AD67" s="8" t="e">
        <f ca="1">IF(C67&lt;=CRONO.NivelExibicao,MAX($AD$15:OFFSET(AD67,-1,0))+IF($C67&lt;&gt;1,1,MAX(1,COUNTIF([1]QCI!$A$13:$A$24,OFFSET($E67,-1,0)))),"")</f>
        <v>#VALUE!</v>
      </c>
      <c r="AE67" s="18" t="b">
        <f t="shared" ca="1" si="59"/>
        <v>0</v>
      </c>
      <c r="AF67" s="69" t="e">
        <f t="shared" ca="1" si="60"/>
        <v>#VALUE!</v>
      </c>
      <c r="AG67" s="70" t="e">
        <f t="shared" ca="1" si="64"/>
        <v>#VALUE!</v>
      </c>
      <c r="AH67" s="71">
        <f t="shared" si="61"/>
        <v>0.22819999999999999</v>
      </c>
      <c r="AJ67" s="72"/>
      <c r="AL67" s="73"/>
      <c r="AM67" s="74">
        <f t="shared" ca="1" si="0"/>
        <v>1957.06</v>
      </c>
      <c r="AN67" s="75" t="e">
        <f t="shared" ca="1" si="62"/>
        <v>#VALUE!</v>
      </c>
    </row>
    <row r="68" spans="1:40" ht="30" x14ac:dyDescent="0.25">
      <c r="A68" t="str">
        <f t="shared" si="54"/>
        <v>S</v>
      </c>
      <c r="B68">
        <f t="shared" ref="B68" ca="1" si="68">IF(OR(C68="s",C68=0),OFFSET(B68,-1,0),C68)</f>
        <v>2</v>
      </c>
      <c r="C68" t="str">
        <f t="shared" ref="C68" ca="1" si="69">IF(OFFSET(C68,-1,0)="L",1,IF(OFFSET(C68,-1,0)=1,2,IF(OR(A68="s",A68=0),"S",IF(AND(OFFSET(C68,-1,0)=2,A68=4),3,IF(AND(OR(OFFSET(C68,-1,0)="s",OFFSET(C68,-1,0)=0),A68&lt;&gt;"s",A68&gt;OFFSET(B68,-1,0)),OFFSET(B68,-1,0),A68)))))</f>
        <v>S</v>
      </c>
      <c r="D68">
        <f t="shared" ref="D68" ca="1" si="70">IF(OR(C68="S",C68=0),0,IF(ISERROR(K68),J68,SMALL(J68:K68,1)))</f>
        <v>0</v>
      </c>
      <c r="E68" t="e">
        <f ca="1">IF($C68=1,OFFSET(E68,-1,0)+MAX(1,COUNTIF([1]QCI!$A$13:$A$24,OFFSET([1]ORÇAMENTO!E65,-1,0))),OFFSET(E68,-1,0))</f>
        <v>#VALUE!</v>
      </c>
      <c r="F68">
        <f t="shared" ca="1" si="5"/>
        <v>1</v>
      </c>
      <c r="G68">
        <f t="shared" ca="1" si="6"/>
        <v>0</v>
      </c>
      <c r="H68">
        <f t="shared" ca="1" si="7"/>
        <v>0</v>
      </c>
      <c r="I68">
        <f t="shared" ca="1" si="8"/>
        <v>1</v>
      </c>
      <c r="J68">
        <f t="shared" ca="1" si="51"/>
        <v>0</v>
      </c>
      <c r="K68">
        <f ca="1">IF(OR($C68="S",$C68=0),0,MATCH(OFFSET($D68,0,$C68)+IF($C68&lt;&gt;1,1,COUNTIF([1]QCI!$A$13:$A$24,[1]ORÇAMENTO!E65)),OFFSET($D68,1,$C68,ROW($C$223)-ROW($C68)),0))</f>
        <v>0</v>
      </c>
      <c r="L68" s="53" t="str">
        <f t="shared" ca="1" si="10"/>
        <v>F</v>
      </c>
      <c r="M68" s="54" t="s">
        <v>7</v>
      </c>
      <c r="N68" s="55" t="str">
        <f t="shared" ref="N68" ca="1" si="71">CHOOSE(1+LOG(1+2*(C68=1)+4*(C68=2)+8*(C68=3)+16*(C68=4)+32*(C68="S"),2),"","Meta","Nível 2","Nível 3","Nível 4","Serviço")</f>
        <v>Serviço</v>
      </c>
      <c r="O68" s="56" t="s">
        <v>291</v>
      </c>
      <c r="P68" s="57" t="s">
        <v>62</v>
      </c>
      <c r="Q68" s="58" t="s">
        <v>134</v>
      </c>
      <c r="R68" s="59" t="s">
        <v>127</v>
      </c>
      <c r="S68" s="60" t="s">
        <v>141</v>
      </c>
      <c r="T68" s="61">
        <f t="shared" ref="T68" si="72">AJ68</f>
        <v>42.74</v>
      </c>
      <c r="U68" s="62">
        <f t="shared" ref="U68" si="73">AG68</f>
        <v>2.81</v>
      </c>
      <c r="V68" s="63" t="s">
        <v>10</v>
      </c>
      <c r="W68" s="61">
        <f t="shared" ca="1" si="55"/>
        <v>3.45</v>
      </c>
      <c r="X68" s="64">
        <f t="shared" ca="1" si="56"/>
        <v>147.44999999999999</v>
      </c>
      <c r="Y68" s="65" t="s">
        <v>63</v>
      </c>
      <c r="Z68" t="str">
        <f t="shared" ca="1" si="14"/>
        <v>RA</v>
      </c>
      <c r="AA68" s="66">
        <f ca="1">IF($C68="S",IF($Z68="CP",$X68,IF($Z68="RA",(($X68)*[1]QCI!$AA$3),0)),SomaAgrup)</f>
        <v>0</v>
      </c>
      <c r="AB68" s="67">
        <f t="shared" ca="1" si="57"/>
        <v>0</v>
      </c>
      <c r="AC68" s="68" t="str">
        <f t="shared" ca="1" si="58"/>
        <v/>
      </c>
      <c r="AD68" s="8" t="str">
        <f ca="1">IF(C68&lt;=CRONO.NivelExibicao,MAX($AD$15:OFFSET(AD68,-1,0))+IF($C68&lt;&gt;1,1,MAX(1,COUNTIF([1]QCI!$A$13:$A$24,OFFSET($E68,-1,0)))),"")</f>
        <v/>
      </c>
      <c r="AE68" s="18" t="str">
        <f t="shared" ca="1" si="59"/>
        <v xml:space="preserve">SINAPI  97647 </v>
      </c>
      <c r="AF68" s="69" t="e">
        <f t="shared" ca="1" si="60"/>
        <v>#VALUE!</v>
      </c>
      <c r="AG68" s="70">
        <v>2.81</v>
      </c>
      <c r="AH68" s="71">
        <f t="shared" si="61"/>
        <v>0.22819999999999999</v>
      </c>
      <c r="AJ68" s="72">
        <v>42.74</v>
      </c>
      <c r="AL68" s="73"/>
      <c r="AM68" s="74">
        <f t="shared" ca="1" si="0"/>
        <v>147.44999999999999</v>
      </c>
      <c r="AN68" s="75">
        <f t="shared" si="62"/>
        <v>3.45</v>
      </c>
    </row>
    <row r="69" spans="1:40" ht="30" x14ac:dyDescent="0.25">
      <c r="A69" t="str">
        <f t="shared" si="54"/>
        <v>S</v>
      </c>
      <c r="B69">
        <f t="shared" ca="1" si="2"/>
        <v>2</v>
      </c>
      <c r="C69" t="str">
        <f t="shared" ca="1" si="3"/>
        <v>S</v>
      </c>
      <c r="D69">
        <f t="shared" ca="1" si="4"/>
        <v>0</v>
      </c>
      <c r="E69" t="e">
        <f ca="1">IF($C69=1,OFFSET(E69,-1,0)+MAX(1,COUNTIF([1]QCI!$A$13:$A$24,OFFSET([1]ORÇAMENTO!E66,-1,0))),OFFSET(E69,-1,0))</f>
        <v>#VALUE!</v>
      </c>
      <c r="F69">
        <f t="shared" ca="1" si="5"/>
        <v>1</v>
      </c>
      <c r="G69">
        <f t="shared" ca="1" si="6"/>
        <v>0</v>
      </c>
      <c r="H69">
        <f t="shared" ca="1" si="7"/>
        <v>0</v>
      </c>
      <c r="I69">
        <f t="shared" ca="1" si="8"/>
        <v>2</v>
      </c>
      <c r="J69">
        <f t="shared" ca="1" si="51"/>
        <v>0</v>
      </c>
      <c r="K69">
        <f ca="1">IF(OR($C69="S",$C69=0),0,MATCH(OFFSET($D69,0,$C69)+IF($C69&lt;&gt;1,1,COUNTIF([1]QCI!$A$13:$A$24,[1]ORÇAMENTO!E66)),OFFSET($D69,1,$C69,ROW($C$223)-ROW($C69)),0))</f>
        <v>0</v>
      </c>
      <c r="L69" s="53" t="str">
        <f t="shared" ca="1" si="10"/>
        <v>F</v>
      </c>
      <c r="M69" s="54" t="s">
        <v>7</v>
      </c>
      <c r="N69" s="55" t="str">
        <f t="shared" ca="1" si="11"/>
        <v>Serviço</v>
      </c>
      <c r="O69" s="56" t="s">
        <v>292</v>
      </c>
      <c r="P69" s="57" t="s">
        <v>62</v>
      </c>
      <c r="Q69" s="58" t="s">
        <v>139</v>
      </c>
      <c r="R69" s="59" t="s">
        <v>132</v>
      </c>
      <c r="S69" s="60" t="s">
        <v>141</v>
      </c>
      <c r="T69" s="61">
        <f t="shared" ref="T69" si="74">AJ69</f>
        <v>42.74</v>
      </c>
      <c r="U69" s="62">
        <f t="shared" si="29"/>
        <v>34.47</v>
      </c>
      <c r="V69" s="63" t="s">
        <v>10</v>
      </c>
      <c r="W69" s="61">
        <f t="shared" ca="1" si="55"/>
        <v>42.34</v>
      </c>
      <c r="X69" s="64">
        <f t="shared" ca="1" si="56"/>
        <v>1809.61</v>
      </c>
      <c r="Y69" s="65" t="s">
        <v>63</v>
      </c>
      <c r="Z69" t="str">
        <f t="shared" ca="1" si="14"/>
        <v>RA</v>
      </c>
      <c r="AA69" s="66">
        <f ca="1">IF($C69="S",IF($Z69="CP",$X69,IF($Z69="RA",(($X69)*[1]QCI!$AA$3),0)),SomaAgrup)</f>
        <v>0</v>
      </c>
      <c r="AB69" s="67">
        <f t="shared" ca="1" si="57"/>
        <v>0</v>
      </c>
      <c r="AC69" s="68" t="str">
        <f t="shared" ca="1" si="58"/>
        <v/>
      </c>
      <c r="AD69" s="8" t="str">
        <f ca="1">IF(C69&lt;=CRONO.NivelExibicao,MAX($AD$15:OFFSET(AD69,-1,0))+IF($C69&lt;&gt;1,1,MAX(1,COUNTIF([1]QCI!$A$13:$A$24,OFFSET($E69,-1,0)))),"")</f>
        <v/>
      </c>
      <c r="AE69" s="18" t="str">
        <f t="shared" ca="1" si="59"/>
        <v xml:space="preserve">SINAPI  94195 </v>
      </c>
      <c r="AF69" s="69" t="e">
        <f t="shared" ca="1" si="60"/>
        <v>#VALUE!</v>
      </c>
      <c r="AG69" s="70">
        <v>34.47</v>
      </c>
      <c r="AH69" s="71">
        <f t="shared" si="61"/>
        <v>0.22819999999999999</v>
      </c>
      <c r="AJ69" s="72">
        <v>42.74</v>
      </c>
      <c r="AL69" s="73"/>
      <c r="AM69" s="74">
        <f t="shared" ca="1" si="0"/>
        <v>1809.61</v>
      </c>
      <c r="AN69" s="75">
        <f t="shared" si="62"/>
        <v>42.34</v>
      </c>
    </row>
    <row r="70" spans="1:40" x14ac:dyDescent="0.25">
      <c r="A70">
        <f t="shared" si="54"/>
        <v>1</v>
      </c>
      <c r="B70">
        <f t="shared" ca="1" si="2"/>
        <v>1</v>
      </c>
      <c r="C70">
        <f t="shared" ca="1" si="3"/>
        <v>1</v>
      </c>
      <c r="D70">
        <f t="shared" ca="1" si="4"/>
        <v>153</v>
      </c>
      <c r="E70" t="e">
        <f ca="1">IF($C70=1,OFFSET(E70,-1,0)+MAX(1,COUNTIF([1]QCI!$A$13:$A$24,OFFSET([1]ORÇAMENTO!E67,-1,0))),OFFSET(E70,-1,0))</f>
        <v>#VALUE!</v>
      </c>
      <c r="F70">
        <f t="shared" ca="1" si="5"/>
        <v>0</v>
      </c>
      <c r="G70">
        <f t="shared" ca="1" si="6"/>
        <v>0</v>
      </c>
      <c r="H70">
        <f t="shared" ca="1" si="7"/>
        <v>0</v>
      </c>
      <c r="I70">
        <f t="shared" ca="1" si="8"/>
        <v>0</v>
      </c>
      <c r="J70">
        <f t="shared" ca="1" si="51"/>
        <v>153</v>
      </c>
      <c r="K70" t="e">
        <f ca="1">IF(OR($C70="S",$C70=0),0,MATCH(OFFSET($D70,0,$C70)+IF($C70&lt;&gt;1,1,COUNTIF([1]QCI!$A$13:$A$24,[1]ORÇAMENTO!E67)),OFFSET($D70,1,$C70,ROW($C$223)-ROW($C70)),0))</f>
        <v>#VALUE!</v>
      </c>
      <c r="L70" s="53" t="str">
        <f t="shared" ca="1" si="10"/>
        <v>F</v>
      </c>
      <c r="M70" s="54" t="s">
        <v>3</v>
      </c>
      <c r="N70" s="55" t="str">
        <f t="shared" ca="1" si="11"/>
        <v>Meta</v>
      </c>
      <c r="O70" s="56" t="s">
        <v>293</v>
      </c>
      <c r="P70" s="57" t="s">
        <v>62</v>
      </c>
      <c r="Q70" s="58"/>
      <c r="R70" s="59" t="s">
        <v>87</v>
      </c>
      <c r="S70" s="60" t="str">
        <f t="shared" ca="1" si="63"/>
        <v>-</v>
      </c>
      <c r="T70" s="61" t="e">
        <f ca="1">OFFSET([1]CÁLCULO!H$15,ROW($T70)-ROW(T$15),0)</f>
        <v>#VALUE!</v>
      </c>
      <c r="U70" s="62" t="e">
        <f t="shared" ca="1" si="29"/>
        <v>#VALUE!</v>
      </c>
      <c r="V70" s="63" t="s">
        <v>10</v>
      </c>
      <c r="W70" s="61">
        <f t="shared" ca="1" si="55"/>
        <v>0</v>
      </c>
      <c r="X70" s="64">
        <f ca="1">ROUND(SUM(X71),2)</f>
        <v>1634.71</v>
      </c>
      <c r="Y70" s="65" t="s">
        <v>63</v>
      </c>
      <c r="Z70" t="str">
        <f t="shared" ca="1" si="14"/>
        <v/>
      </c>
      <c r="AA70" s="66">
        <f ca="1">IF($C70="S",IF($Z70="CP",$X70,IF($Z70="RA",(($X70)*[1]QCI!$AA$3),0)),SomaAgrup)</f>
        <v>0</v>
      </c>
      <c r="AB70" s="67">
        <f t="shared" ca="1" si="57"/>
        <v>0</v>
      </c>
      <c r="AC70" s="68" t="e">
        <f t="shared" ca="1" si="58"/>
        <v>#VALUE!</v>
      </c>
      <c r="AD70" s="8" t="e">
        <f ca="1">IF(C70&lt;=CRONO.NivelExibicao,MAX($AD$15:OFFSET(AD70,-1,0))+IF($C70&lt;&gt;1,1,MAX(1,COUNTIF([1]QCI!$A$13:$A$24,OFFSET($E70,-1,0)))),"")</f>
        <v>#VALUE!</v>
      </c>
      <c r="AE70" s="18" t="b">
        <f t="shared" ca="1" si="59"/>
        <v>0</v>
      </c>
      <c r="AF70" s="69" t="e">
        <f t="shared" ca="1" si="60"/>
        <v>#VALUE!</v>
      </c>
      <c r="AG70" s="70" t="e">
        <f t="shared" ca="1" si="64"/>
        <v>#VALUE!</v>
      </c>
      <c r="AH70" s="71">
        <f t="shared" si="61"/>
        <v>0.22819999999999999</v>
      </c>
      <c r="AJ70" s="72"/>
      <c r="AL70" s="73"/>
      <c r="AM70" s="74">
        <f t="shared" ca="1" si="0"/>
        <v>1634.71</v>
      </c>
      <c r="AN70" s="75" t="e">
        <f t="shared" ca="1" si="62"/>
        <v>#VALUE!</v>
      </c>
    </row>
    <row r="71" spans="1:40" x14ac:dyDescent="0.25">
      <c r="A71" t="str">
        <f t="shared" si="54"/>
        <v>S</v>
      </c>
      <c r="B71">
        <f t="shared" ca="1" si="2"/>
        <v>2</v>
      </c>
      <c r="C71">
        <f t="shared" ca="1" si="3"/>
        <v>2</v>
      </c>
      <c r="D71">
        <f t="shared" ca="1" si="4"/>
        <v>3</v>
      </c>
      <c r="E71" t="e">
        <f ca="1">IF($C71=1,OFFSET(E71,-1,0)+MAX(1,COUNTIF([1]QCI!$A$13:$A$24,OFFSET([1]ORÇAMENTO!E68,-1,0))),OFFSET(E71,-1,0))</f>
        <v>#VALUE!</v>
      </c>
      <c r="F71">
        <f t="shared" ca="1" si="5"/>
        <v>1</v>
      </c>
      <c r="G71">
        <f t="shared" ca="1" si="6"/>
        <v>0</v>
      </c>
      <c r="H71">
        <f t="shared" ca="1" si="7"/>
        <v>0</v>
      </c>
      <c r="I71">
        <f t="shared" ca="1" si="8"/>
        <v>0</v>
      </c>
      <c r="J71">
        <f t="shared" ca="1" si="51"/>
        <v>3</v>
      </c>
      <c r="K71">
        <f ca="1">IF(OR($C71="S",$C71=0),0,MATCH(OFFSET($D71,0,$C71)+IF($C71&lt;&gt;1,1,COUNTIF([1]QCI!$A$13:$A$24,[1]ORÇAMENTO!E68)),OFFSET($D71,1,$C71,ROW($C$223)-ROW($C71)),0))</f>
        <v>7</v>
      </c>
      <c r="L71" s="53" t="str">
        <f t="shared" ca="1" si="10"/>
        <v>F</v>
      </c>
      <c r="M71" s="54" t="s">
        <v>7</v>
      </c>
      <c r="N71" s="55" t="str">
        <f t="shared" ca="1" si="11"/>
        <v>Nível 2</v>
      </c>
      <c r="O71" s="56" t="s">
        <v>294</v>
      </c>
      <c r="P71" s="57" t="s">
        <v>62</v>
      </c>
      <c r="Q71" s="58"/>
      <c r="R71" s="59" t="s">
        <v>77</v>
      </c>
      <c r="S71" s="60" t="str">
        <f t="shared" ca="1" si="63"/>
        <v>-</v>
      </c>
      <c r="T71" s="61" t="e">
        <f ca="1">OFFSET([1]CÁLCULO!H$15,ROW($T71)-ROW(T$15),0)</f>
        <v>#VALUE!</v>
      </c>
      <c r="U71" s="62"/>
      <c r="V71" s="63" t="s">
        <v>10</v>
      </c>
      <c r="W71" s="61">
        <f t="shared" ca="1" si="55"/>
        <v>0</v>
      </c>
      <c r="X71" s="64">
        <f ca="1">ROUND(SUM(X72:X73),2)</f>
        <v>1634.71</v>
      </c>
      <c r="Y71" s="65" t="s">
        <v>63</v>
      </c>
      <c r="Z71" t="str">
        <f t="shared" ca="1" si="14"/>
        <v/>
      </c>
      <c r="AA71" s="66">
        <f ca="1">IF($C71="S",IF($Z71="CP",$X71,IF($Z71="RA",(($X71)*[1]QCI!$AA$3),0)),SomaAgrup)</f>
        <v>0</v>
      </c>
      <c r="AB71" s="67">
        <f t="shared" ca="1" si="57"/>
        <v>0</v>
      </c>
      <c r="AC71" s="68" t="e">
        <f t="shared" ca="1" si="58"/>
        <v>#VALUE!</v>
      </c>
      <c r="AD71" s="8" t="e">
        <f ca="1">IF(C71&lt;=CRONO.NivelExibicao,MAX($AD$15:OFFSET(AD71,-1,0))+IF($C71&lt;&gt;1,1,MAX(1,COUNTIF([1]QCI!$A$13:$A$24,OFFSET($E71,-1,0)))),"")</f>
        <v>#VALUE!</v>
      </c>
      <c r="AE71" s="18" t="b">
        <f t="shared" ca="1" si="59"/>
        <v>0</v>
      </c>
      <c r="AF71" s="69" t="e">
        <f t="shared" ca="1" si="60"/>
        <v>#VALUE!</v>
      </c>
      <c r="AG71" s="70" t="e">
        <f t="shared" ca="1" si="64"/>
        <v>#VALUE!</v>
      </c>
      <c r="AH71" s="71">
        <f t="shared" si="61"/>
        <v>0.22819999999999999</v>
      </c>
      <c r="AJ71" s="72"/>
      <c r="AL71" s="73"/>
      <c r="AM71" s="74">
        <f t="shared" ca="1" si="0"/>
        <v>1634.71</v>
      </c>
      <c r="AN71" s="75">
        <f t="shared" si="62"/>
        <v>0</v>
      </c>
    </row>
    <row r="72" spans="1:40" ht="30" x14ac:dyDescent="0.25">
      <c r="A72" t="str">
        <f t="shared" si="54"/>
        <v>S</v>
      </c>
      <c r="B72">
        <f t="shared" ca="1" si="2"/>
        <v>2</v>
      </c>
      <c r="C72" t="str">
        <f t="shared" ca="1" si="3"/>
        <v>S</v>
      </c>
      <c r="D72">
        <f t="shared" ca="1" si="4"/>
        <v>0</v>
      </c>
      <c r="E72" t="e">
        <f ca="1">IF($C72=1,OFFSET(E72,-1,0)+MAX(1,COUNTIF([1]QCI!$A$13:$A$24,OFFSET([1]ORÇAMENTO!E69,-1,0))),OFFSET(E72,-1,0))</f>
        <v>#VALUE!</v>
      </c>
      <c r="F72">
        <f t="shared" ca="1" si="5"/>
        <v>1</v>
      </c>
      <c r="G72">
        <f t="shared" ca="1" si="6"/>
        <v>0</v>
      </c>
      <c r="H72">
        <f t="shared" ca="1" si="7"/>
        <v>0</v>
      </c>
      <c r="I72">
        <f t="shared" ca="1" si="8"/>
        <v>1</v>
      </c>
      <c r="J72">
        <f t="shared" ca="1" si="51"/>
        <v>0</v>
      </c>
      <c r="K72">
        <f ca="1">IF(OR($C72="S",$C72=0),0,MATCH(OFFSET($D72,0,$C72)+IF($C72&lt;&gt;1,1,COUNTIF([1]QCI!$A$13:$A$24,[1]ORÇAMENTO!E69)),OFFSET($D72,1,$C72,ROW($C$223)-ROW($C72)),0))</f>
        <v>0</v>
      </c>
      <c r="L72" s="53" t="str">
        <f t="shared" ca="1" si="10"/>
        <v>F</v>
      </c>
      <c r="M72" s="54" t="s">
        <v>7</v>
      </c>
      <c r="N72" s="55" t="str">
        <f t="shared" ca="1" si="11"/>
        <v>Serviço</v>
      </c>
      <c r="O72" s="56" t="s">
        <v>295</v>
      </c>
      <c r="P72" s="57" t="s">
        <v>62</v>
      </c>
      <c r="Q72" s="58" t="s">
        <v>134</v>
      </c>
      <c r="R72" s="59" t="s">
        <v>127</v>
      </c>
      <c r="S72" s="60" t="s">
        <v>141</v>
      </c>
      <c r="T72" s="61">
        <f t="shared" ref="T72:T73" si="75">AJ72</f>
        <v>35.700000000000003</v>
      </c>
      <c r="U72" s="62">
        <f t="shared" si="29"/>
        <v>2.81</v>
      </c>
      <c r="V72" s="63" t="s">
        <v>10</v>
      </c>
      <c r="W72" s="61">
        <f t="shared" ca="1" si="55"/>
        <v>3.45</v>
      </c>
      <c r="X72" s="64">
        <f t="shared" ca="1" si="56"/>
        <v>123.17</v>
      </c>
      <c r="Y72" s="65" t="s">
        <v>63</v>
      </c>
      <c r="Z72" t="str">
        <f t="shared" ca="1" si="14"/>
        <v>RA</v>
      </c>
      <c r="AA72" s="66">
        <f ca="1">IF($C72="S",IF($Z72="CP",$X72,IF($Z72="RA",(($X72)*[1]QCI!$AA$3),0)),SomaAgrup)</f>
        <v>0</v>
      </c>
      <c r="AB72" s="67">
        <f t="shared" ca="1" si="57"/>
        <v>0</v>
      </c>
      <c r="AC72" s="68" t="str">
        <f t="shared" ca="1" si="58"/>
        <v/>
      </c>
      <c r="AD72" s="8" t="str">
        <f ca="1">IF(C72&lt;=CRONO.NivelExibicao,MAX($AD$15:OFFSET(AD72,-1,0))+IF($C72&lt;&gt;1,1,MAX(1,COUNTIF([1]QCI!$A$13:$A$24,OFFSET($E72,-1,0)))),"")</f>
        <v/>
      </c>
      <c r="AE72" s="18" t="str">
        <f t="shared" ca="1" si="59"/>
        <v xml:space="preserve">SINAPI  97647 </v>
      </c>
      <c r="AF72" s="69" t="e">
        <f t="shared" ca="1" si="60"/>
        <v>#VALUE!</v>
      </c>
      <c r="AG72" s="70">
        <v>2.81</v>
      </c>
      <c r="AH72" s="71">
        <f t="shared" si="61"/>
        <v>0.22819999999999999</v>
      </c>
      <c r="AJ72" s="72">
        <v>35.700000000000003</v>
      </c>
      <c r="AL72" s="73"/>
      <c r="AM72" s="74">
        <f t="shared" ca="1" si="0"/>
        <v>123.17</v>
      </c>
      <c r="AN72" s="75">
        <f t="shared" si="62"/>
        <v>3.45</v>
      </c>
    </row>
    <row r="73" spans="1:40" ht="30" x14ac:dyDescent="0.25">
      <c r="A73" t="str">
        <f t="shared" si="54"/>
        <v>S</v>
      </c>
      <c r="B73">
        <f t="shared" ca="1" si="2"/>
        <v>2</v>
      </c>
      <c r="C73" t="str">
        <f t="shared" ca="1" si="3"/>
        <v>S</v>
      </c>
      <c r="D73">
        <f t="shared" ca="1" si="4"/>
        <v>0</v>
      </c>
      <c r="E73" t="e">
        <f ca="1">IF($C73=1,OFFSET(E73,-1,0)+MAX(1,COUNTIF([1]QCI!$A$13:$A$24,OFFSET([1]ORÇAMENTO!E70,-1,0))),OFFSET(E73,-1,0))</f>
        <v>#VALUE!</v>
      </c>
      <c r="F73">
        <f t="shared" ca="1" si="5"/>
        <v>1</v>
      </c>
      <c r="G73">
        <f t="shared" ca="1" si="6"/>
        <v>0</v>
      </c>
      <c r="H73">
        <f t="shared" ca="1" si="7"/>
        <v>0</v>
      </c>
      <c r="I73">
        <f t="shared" ca="1" si="8"/>
        <v>2</v>
      </c>
      <c r="J73">
        <f t="shared" ca="1" si="51"/>
        <v>0</v>
      </c>
      <c r="K73">
        <f ca="1">IF(OR($C73="S",$C73=0),0,MATCH(OFFSET($D73,0,$C73)+IF($C73&lt;&gt;1,1,COUNTIF([1]QCI!$A$13:$A$24,[1]ORÇAMENTO!E70)),OFFSET($D73,1,$C73,ROW($C$223)-ROW($C73)),0))</f>
        <v>0</v>
      </c>
      <c r="L73" s="53" t="str">
        <f t="shared" ca="1" si="10"/>
        <v>F</v>
      </c>
      <c r="M73" s="54" t="s">
        <v>7</v>
      </c>
      <c r="N73" s="55" t="str">
        <f t="shared" ca="1" si="11"/>
        <v>Serviço</v>
      </c>
      <c r="O73" s="56" t="s">
        <v>296</v>
      </c>
      <c r="P73" s="57" t="s">
        <v>62</v>
      </c>
      <c r="Q73" s="58" t="s">
        <v>139</v>
      </c>
      <c r="R73" s="59" t="s">
        <v>132</v>
      </c>
      <c r="S73" s="60" t="s">
        <v>141</v>
      </c>
      <c r="T73" s="61">
        <f t="shared" si="75"/>
        <v>35.700000000000003</v>
      </c>
      <c r="U73" s="62">
        <f t="shared" si="29"/>
        <v>34.47</v>
      </c>
      <c r="V73" s="63" t="s">
        <v>10</v>
      </c>
      <c r="W73" s="61">
        <f t="shared" ca="1" si="55"/>
        <v>42.34</v>
      </c>
      <c r="X73" s="64">
        <f t="shared" ca="1" si="56"/>
        <v>1511.54</v>
      </c>
      <c r="Y73" s="65" t="s">
        <v>63</v>
      </c>
      <c r="Z73" t="str">
        <f t="shared" ca="1" si="14"/>
        <v>RA</v>
      </c>
      <c r="AA73" s="66">
        <f ca="1">IF($C73="S",IF($Z73="CP",$X73,IF($Z73="RA",(($X73)*[1]QCI!$AA$3),0)),SomaAgrup)</f>
        <v>0</v>
      </c>
      <c r="AB73" s="67">
        <f t="shared" ca="1" si="57"/>
        <v>0</v>
      </c>
      <c r="AC73" s="68" t="str">
        <f t="shared" ca="1" si="58"/>
        <v/>
      </c>
      <c r="AD73" s="8" t="str">
        <f ca="1">IF(C73&lt;=CRONO.NivelExibicao,MAX($AD$15:OFFSET(AD73,-1,0))+IF($C73&lt;&gt;1,1,MAX(1,COUNTIF([1]QCI!$A$13:$A$24,OFFSET($E73,-1,0)))),"")</f>
        <v/>
      </c>
      <c r="AE73" s="18" t="str">
        <f t="shared" ca="1" si="59"/>
        <v xml:space="preserve">SINAPI  94195 </v>
      </c>
      <c r="AF73" s="69" t="e">
        <f t="shared" ca="1" si="60"/>
        <v>#VALUE!</v>
      </c>
      <c r="AG73" s="70">
        <v>34.47</v>
      </c>
      <c r="AH73" s="71">
        <f t="shared" si="61"/>
        <v>0.22819999999999999</v>
      </c>
      <c r="AJ73" s="72">
        <v>35.700000000000003</v>
      </c>
      <c r="AL73" s="73"/>
      <c r="AM73" s="74">
        <f t="shared" ca="1" si="0"/>
        <v>1511.54</v>
      </c>
      <c r="AN73" s="75">
        <f t="shared" si="62"/>
        <v>42.34</v>
      </c>
    </row>
    <row r="74" spans="1:40" x14ac:dyDescent="0.25">
      <c r="A74">
        <f t="shared" si="54"/>
        <v>1</v>
      </c>
      <c r="B74">
        <f t="shared" ca="1" si="2"/>
        <v>1</v>
      </c>
      <c r="C74">
        <f t="shared" ca="1" si="3"/>
        <v>1</v>
      </c>
      <c r="D74">
        <f t="shared" ca="1" si="4"/>
        <v>149</v>
      </c>
      <c r="E74" t="e">
        <f ca="1">IF($C74=1,OFFSET(E74,-1,0)+MAX(1,COUNTIF([1]QCI!$A$13:$A$24,OFFSET([1]ORÇAMENTO!E71,-1,0))),OFFSET(E74,-1,0))</f>
        <v>#VALUE!</v>
      </c>
      <c r="F74">
        <f t="shared" ca="1" si="5"/>
        <v>0</v>
      </c>
      <c r="G74">
        <f t="shared" ca="1" si="6"/>
        <v>0</v>
      </c>
      <c r="H74">
        <f t="shared" ca="1" si="7"/>
        <v>0</v>
      </c>
      <c r="I74">
        <f t="shared" ca="1" si="8"/>
        <v>0</v>
      </c>
      <c r="J74">
        <f t="shared" ca="1" si="51"/>
        <v>149</v>
      </c>
      <c r="K74" t="e">
        <f ca="1">IF(OR($C74="S",$C74=0),0,MATCH(OFFSET($D74,0,$C74)+IF($C74&lt;&gt;1,1,COUNTIF([1]QCI!$A$13:$A$24,[1]ORÇAMENTO!E71)),OFFSET($D74,1,$C74,ROW($C$223)-ROW($C74)),0))</f>
        <v>#VALUE!</v>
      </c>
      <c r="L74" s="53" t="str">
        <f t="shared" ca="1" si="10"/>
        <v>F</v>
      </c>
      <c r="M74" s="54" t="s">
        <v>3</v>
      </c>
      <c r="N74" s="55" t="str">
        <f t="shared" ca="1" si="11"/>
        <v>Meta</v>
      </c>
      <c r="O74" s="56" t="s">
        <v>297</v>
      </c>
      <c r="P74" s="57" t="s">
        <v>62</v>
      </c>
      <c r="Q74" s="58"/>
      <c r="R74" s="59" t="s">
        <v>88</v>
      </c>
      <c r="S74" s="60" t="str">
        <f t="shared" ca="1" si="63"/>
        <v>-</v>
      </c>
      <c r="T74" s="61" t="e">
        <f ca="1">OFFSET([1]CÁLCULO!H$15,ROW($T74)-ROW(T$15),0)</f>
        <v>#VALUE!</v>
      </c>
      <c r="U74" s="62"/>
      <c r="V74" s="63" t="s">
        <v>10</v>
      </c>
      <c r="W74" s="61">
        <f t="shared" ca="1" si="55"/>
        <v>0</v>
      </c>
      <c r="X74" s="64">
        <f ca="1">ROUND(SUM(X75,X78,X82,X86),2)</f>
        <v>10264.620000000001</v>
      </c>
      <c r="Y74" s="65" t="s">
        <v>63</v>
      </c>
      <c r="Z74" t="str">
        <f t="shared" ca="1" si="14"/>
        <v/>
      </c>
      <c r="AA74" s="66">
        <f ca="1">IF($C74="S",IF($Z74="CP",$X74,IF($Z74="RA",(($X74)*[1]QCI!$AA$3),0)),SomaAgrup)</f>
        <v>0</v>
      </c>
      <c r="AB74" s="67">
        <f t="shared" ca="1" si="57"/>
        <v>0</v>
      </c>
      <c r="AC74" s="68" t="e">
        <f t="shared" ca="1" si="58"/>
        <v>#VALUE!</v>
      </c>
      <c r="AD74" s="8" t="e">
        <f ca="1">IF(C74&lt;=CRONO.NivelExibicao,MAX($AD$15:OFFSET(AD74,-1,0))+IF($C74&lt;&gt;1,1,MAX(1,COUNTIF([1]QCI!$A$13:$A$24,OFFSET($E74,-1,0)))),"")</f>
        <v>#VALUE!</v>
      </c>
      <c r="AE74" s="18" t="b">
        <f t="shared" ca="1" si="59"/>
        <v>0</v>
      </c>
      <c r="AF74" s="69" t="e">
        <f t="shared" ca="1" si="60"/>
        <v>#VALUE!</v>
      </c>
      <c r="AG74" s="70" t="e">
        <f t="shared" ca="1" si="64"/>
        <v>#VALUE!</v>
      </c>
      <c r="AH74" s="71">
        <f t="shared" si="61"/>
        <v>0.22819999999999999</v>
      </c>
      <c r="AJ74" s="72"/>
      <c r="AL74" s="73"/>
      <c r="AM74" s="74">
        <f t="shared" ca="1" si="0"/>
        <v>10264.620000000001</v>
      </c>
      <c r="AN74" s="75">
        <f t="shared" si="62"/>
        <v>0</v>
      </c>
    </row>
    <row r="75" spans="1:40" x14ac:dyDescent="0.25">
      <c r="A75" t="str">
        <f t="shared" si="54"/>
        <v>S</v>
      </c>
      <c r="B75">
        <f t="shared" ca="1" si="2"/>
        <v>2</v>
      </c>
      <c r="C75">
        <f t="shared" ca="1" si="3"/>
        <v>2</v>
      </c>
      <c r="D75">
        <f t="shared" ca="1" si="4"/>
        <v>3</v>
      </c>
      <c r="E75" t="e">
        <f ca="1">IF($C75=1,OFFSET(E75,-1,0)+MAX(1,COUNTIF([1]QCI!$A$13:$A$24,OFFSET([1]ORÇAMENTO!E72,-1,0))),OFFSET(E75,-1,0))</f>
        <v>#VALUE!</v>
      </c>
      <c r="F75">
        <f t="shared" ca="1" si="5"/>
        <v>1</v>
      </c>
      <c r="G75">
        <f t="shared" ca="1" si="6"/>
        <v>0</v>
      </c>
      <c r="H75">
        <f t="shared" ca="1" si="7"/>
        <v>0</v>
      </c>
      <c r="I75">
        <f t="shared" ca="1" si="8"/>
        <v>0</v>
      </c>
      <c r="J75">
        <f t="shared" ca="1" si="51"/>
        <v>18</v>
      </c>
      <c r="K75">
        <f ca="1">IF(OR($C75="S",$C75=0),0,MATCH(OFFSET($D75,0,$C75)+IF($C75&lt;&gt;1,1,COUNTIF([1]QCI!$A$13:$A$24,[1]ORÇAMENTO!E72)),OFFSET($D75,1,$C75,ROW($C$223)-ROW($C75)),0))</f>
        <v>3</v>
      </c>
      <c r="L75" s="53" t="str">
        <f t="shared" ca="1" si="10"/>
        <v>F</v>
      </c>
      <c r="M75" s="54" t="s">
        <v>7</v>
      </c>
      <c r="N75" s="55" t="str">
        <f t="shared" ca="1" si="11"/>
        <v>Nível 2</v>
      </c>
      <c r="O75" s="56" t="s">
        <v>298</v>
      </c>
      <c r="P75" s="57" t="s">
        <v>62</v>
      </c>
      <c r="Q75" s="58"/>
      <c r="R75" s="59" t="s">
        <v>89</v>
      </c>
      <c r="S75" s="60" t="str">
        <f t="shared" ca="1" si="63"/>
        <v>-</v>
      </c>
      <c r="T75" s="61" t="e">
        <f ca="1">OFFSET([1]CÁLCULO!H$15,ROW($T75)-ROW(T$15),0)</f>
        <v>#VALUE!</v>
      </c>
      <c r="U75" s="62"/>
      <c r="V75" s="63" t="s">
        <v>10</v>
      </c>
      <c r="W75" s="61">
        <f t="shared" ca="1" si="55"/>
        <v>0</v>
      </c>
      <c r="X75" s="64">
        <f ca="1">ROUND(SUM(X76:X77),2)</f>
        <v>1118.9100000000001</v>
      </c>
      <c r="Y75" s="65" t="s">
        <v>63</v>
      </c>
      <c r="Z75" t="str">
        <f t="shared" ca="1" si="14"/>
        <v/>
      </c>
      <c r="AA75" s="66">
        <f ca="1">IF($C75="S",IF($Z75="CP",$X75,IF($Z75="RA",(($X75)*[1]QCI!$AA$3),0)),SomaAgrup)</f>
        <v>0</v>
      </c>
      <c r="AB75" s="67">
        <f t="shared" ca="1" si="57"/>
        <v>0</v>
      </c>
      <c r="AC75" s="68" t="e">
        <f t="shared" ca="1" si="58"/>
        <v>#VALUE!</v>
      </c>
      <c r="AD75" s="8" t="e">
        <f ca="1">IF(C75&lt;=CRONO.NivelExibicao,MAX($AD$15:OFFSET(AD75,-1,0))+IF($C75&lt;&gt;1,1,MAX(1,COUNTIF([1]QCI!$A$13:$A$24,OFFSET($E75,-1,0)))),"")</f>
        <v>#VALUE!</v>
      </c>
      <c r="AE75" s="18" t="b">
        <f t="shared" ca="1" si="59"/>
        <v>0</v>
      </c>
      <c r="AF75" s="69" t="e">
        <f t="shared" ca="1" si="60"/>
        <v>#VALUE!</v>
      </c>
      <c r="AG75" s="70" t="e">
        <f t="shared" ca="1" si="64"/>
        <v>#VALUE!</v>
      </c>
      <c r="AH75" s="71">
        <f t="shared" si="61"/>
        <v>0.22819999999999999</v>
      </c>
      <c r="AJ75" s="72"/>
      <c r="AL75" s="73"/>
      <c r="AM75" s="74">
        <f t="shared" ca="1" si="0"/>
        <v>1118.9100000000001</v>
      </c>
      <c r="AN75" s="75">
        <f t="shared" si="62"/>
        <v>0</v>
      </c>
    </row>
    <row r="76" spans="1:40" ht="30" x14ac:dyDescent="0.25">
      <c r="A76" t="str">
        <f t="shared" si="54"/>
        <v>S</v>
      </c>
      <c r="B76">
        <f t="shared" ca="1" si="2"/>
        <v>2</v>
      </c>
      <c r="C76" t="str">
        <f t="shared" ca="1" si="3"/>
        <v>S</v>
      </c>
      <c r="D76">
        <f t="shared" ca="1" si="4"/>
        <v>0</v>
      </c>
      <c r="E76" t="e">
        <f ca="1">IF($C76=1,OFFSET(E76,-1,0)+MAX(1,COUNTIF([1]QCI!$A$13:$A$24,OFFSET([1]ORÇAMENTO!E74,-1,0))),OFFSET(E76,-1,0))</f>
        <v>#VALUE!</v>
      </c>
      <c r="F76">
        <f t="shared" ca="1" si="5"/>
        <v>1</v>
      </c>
      <c r="G76">
        <f t="shared" ca="1" si="6"/>
        <v>0</v>
      </c>
      <c r="H76">
        <f t="shared" ca="1" si="7"/>
        <v>0</v>
      </c>
      <c r="I76">
        <f t="shared" ca="1" si="8"/>
        <v>1</v>
      </c>
      <c r="J76">
        <f t="shared" ca="1" si="51"/>
        <v>0</v>
      </c>
      <c r="K76">
        <f ca="1">IF(OR($C76="S",$C76=0),0,MATCH(OFFSET($D76,0,$C76)+IF($C76&lt;&gt;1,1,COUNTIF([1]QCI!$A$13:$A$24,[1]ORÇAMENTO!E74)),OFFSET($D76,1,$C76,ROW($C$223)-ROW($C76)),0))</f>
        <v>0</v>
      </c>
      <c r="L76" s="53" t="str">
        <f t="shared" ca="1" si="10"/>
        <v>F</v>
      </c>
      <c r="M76" s="54" t="s">
        <v>7</v>
      </c>
      <c r="N76" s="55" t="str">
        <f t="shared" ca="1" si="11"/>
        <v>Serviço</v>
      </c>
      <c r="O76" s="56" t="s">
        <v>299</v>
      </c>
      <c r="P76" s="57" t="s">
        <v>62</v>
      </c>
      <c r="Q76" s="58" t="s">
        <v>135</v>
      </c>
      <c r="R76" s="59" t="s">
        <v>128</v>
      </c>
      <c r="S76" s="60" t="s">
        <v>141</v>
      </c>
      <c r="T76" s="61">
        <f t="shared" ref="T76:T77" si="76">AJ76</f>
        <v>25.21</v>
      </c>
      <c r="U76" s="62">
        <f t="shared" si="29"/>
        <v>6.04</v>
      </c>
      <c r="V76" s="63" t="s">
        <v>10</v>
      </c>
      <c r="W76" s="61">
        <f t="shared" ca="1" si="55"/>
        <v>7.42</v>
      </c>
      <c r="X76" s="64">
        <f t="shared" ca="1" si="56"/>
        <v>187.06</v>
      </c>
      <c r="Y76" s="65" t="s">
        <v>63</v>
      </c>
      <c r="Z76" t="str">
        <f t="shared" ca="1" si="14"/>
        <v>RA</v>
      </c>
      <c r="AA76" s="66">
        <f ca="1">IF($C76="S",IF($Z76="CP",$X76,IF($Z76="RA",(($X76)*[1]QCI!$AA$3),0)),SomaAgrup)</f>
        <v>0</v>
      </c>
      <c r="AB76" s="67">
        <f t="shared" ca="1" si="57"/>
        <v>0</v>
      </c>
      <c r="AC76" s="68" t="str">
        <f t="shared" ca="1" si="58"/>
        <v/>
      </c>
      <c r="AD76" s="8" t="str">
        <f ca="1">IF(C76&lt;=CRONO.NivelExibicao,MAX($AD$15:OFFSET(AD76,-1,0))+IF($C76&lt;&gt;1,1,MAX(1,COUNTIF([1]QCI!$A$13:$A$24,OFFSET($E76,-1,0)))),"")</f>
        <v/>
      </c>
      <c r="AE76" s="18" t="str">
        <f t="shared" ca="1" si="59"/>
        <v xml:space="preserve">SINAPI  97650 </v>
      </c>
      <c r="AF76" s="69" t="e">
        <f t="shared" ca="1" si="60"/>
        <v>#VALUE!</v>
      </c>
      <c r="AG76" s="70">
        <v>6.04</v>
      </c>
      <c r="AH76" s="71">
        <f t="shared" si="61"/>
        <v>0.22819999999999999</v>
      </c>
      <c r="AJ76" s="72">
        <v>25.21</v>
      </c>
      <c r="AL76" s="73"/>
      <c r="AM76" s="74">
        <f t="shared" ca="1" si="0"/>
        <v>187.06</v>
      </c>
      <c r="AN76" s="75">
        <f t="shared" si="62"/>
        <v>7.42</v>
      </c>
    </row>
    <row r="77" spans="1:40" ht="30" x14ac:dyDescent="0.25">
      <c r="A77" t="str">
        <f t="shared" si="54"/>
        <v>S</v>
      </c>
      <c r="B77">
        <f t="shared" ca="1" si="2"/>
        <v>2</v>
      </c>
      <c r="C77" t="str">
        <f t="shared" ca="1" si="3"/>
        <v>S</v>
      </c>
      <c r="D77">
        <f t="shared" ca="1" si="4"/>
        <v>0</v>
      </c>
      <c r="E77" t="e">
        <f ca="1">IF($C77=1,OFFSET(E77,-1,0)+MAX(1,COUNTIF([1]QCI!$A$13:$A$24,OFFSET([1]ORÇAMENTO!E75,-1,0))),OFFSET(E77,-1,0))</f>
        <v>#VALUE!</v>
      </c>
      <c r="F77">
        <f t="shared" ca="1" si="5"/>
        <v>1</v>
      </c>
      <c r="G77">
        <f t="shared" ca="1" si="6"/>
        <v>0</v>
      </c>
      <c r="H77">
        <f t="shared" ca="1" si="7"/>
        <v>0</v>
      </c>
      <c r="I77">
        <f t="shared" ca="1" si="8"/>
        <v>2</v>
      </c>
      <c r="J77">
        <f t="shared" ca="1" si="51"/>
        <v>0</v>
      </c>
      <c r="K77">
        <f ca="1">IF(OR($C77="S",$C77=0),0,MATCH(OFFSET($D77,0,$C77)+IF($C77&lt;&gt;1,1,COUNTIF([1]QCI!$A$13:$A$24,[1]ORÇAMENTO!E75)),OFFSET($D77,1,$C77,ROW($C$223)-ROW($C77)),0))</f>
        <v>0</v>
      </c>
      <c r="L77" s="53" t="str">
        <f t="shared" ca="1" si="10"/>
        <v>F</v>
      </c>
      <c r="M77" s="54" t="s">
        <v>7</v>
      </c>
      <c r="N77" s="55" t="str">
        <f t="shared" ca="1" si="11"/>
        <v>Serviço</v>
      </c>
      <c r="O77" s="56" t="s">
        <v>300</v>
      </c>
      <c r="P77" s="57" t="s">
        <v>62</v>
      </c>
      <c r="Q77" s="58" t="s">
        <v>136</v>
      </c>
      <c r="R77" s="59" t="s">
        <v>129</v>
      </c>
      <c r="S77" s="60" t="s">
        <v>142</v>
      </c>
      <c r="T77" s="61">
        <f t="shared" si="76"/>
        <v>5</v>
      </c>
      <c r="U77" s="62">
        <f t="shared" si="29"/>
        <v>151.74</v>
      </c>
      <c r="V77" s="63" t="s">
        <v>10</v>
      </c>
      <c r="W77" s="61">
        <f t="shared" ca="1" si="55"/>
        <v>186.37</v>
      </c>
      <c r="X77" s="64">
        <f t="shared" ca="1" si="56"/>
        <v>931.85</v>
      </c>
      <c r="Y77" s="65" t="s">
        <v>63</v>
      </c>
      <c r="Z77" t="str">
        <f t="shared" ca="1" si="14"/>
        <v>RA</v>
      </c>
      <c r="AA77" s="66">
        <f ca="1">IF($C77="S",IF($Z77="CP",$X77,IF($Z77="RA",(($X77)*[1]QCI!$AA$3),0)),SomaAgrup)</f>
        <v>0</v>
      </c>
      <c r="AB77" s="67">
        <f t="shared" ca="1" si="57"/>
        <v>0</v>
      </c>
      <c r="AC77" s="68" t="str">
        <f t="shared" ca="1" si="58"/>
        <v/>
      </c>
      <c r="AD77" s="8" t="str">
        <f ca="1">IF(C77&lt;=CRONO.NivelExibicao,MAX($AD$15:OFFSET(AD77,-1,0))+IF($C77&lt;&gt;1,1,MAX(1,COUNTIF([1]QCI!$A$13:$A$24,OFFSET($E77,-1,0)))),"")</f>
        <v/>
      </c>
      <c r="AE77" s="18" t="str">
        <f t="shared" ca="1" si="59"/>
        <v xml:space="preserve">SINAPI  97652 </v>
      </c>
      <c r="AF77" s="69" t="e">
        <f t="shared" ca="1" si="60"/>
        <v>#VALUE!</v>
      </c>
      <c r="AG77" s="70">
        <v>151.74</v>
      </c>
      <c r="AH77" s="71">
        <f t="shared" si="61"/>
        <v>0.22819999999999999</v>
      </c>
      <c r="AJ77" s="72">
        <v>5</v>
      </c>
      <c r="AL77" s="73"/>
      <c r="AM77" s="74">
        <f t="shared" ca="1" si="0"/>
        <v>931.85</v>
      </c>
      <c r="AN77" s="75">
        <f t="shared" si="62"/>
        <v>186.37</v>
      </c>
    </row>
    <row r="78" spans="1:40" x14ac:dyDescent="0.25">
      <c r="A78">
        <f t="shared" si="54"/>
        <v>2</v>
      </c>
      <c r="B78">
        <f t="shared" ca="1" si="2"/>
        <v>2</v>
      </c>
      <c r="C78">
        <f t="shared" ca="1" si="3"/>
        <v>2</v>
      </c>
      <c r="D78">
        <f t="shared" ca="1" si="4"/>
        <v>4</v>
      </c>
      <c r="E78" t="e">
        <f ca="1">IF($C78=1,OFFSET(E78,-1,0)+MAX(1,COUNTIF([1]QCI!$A$13:$A$24,OFFSET([1]ORÇAMENTO!E76,-1,0))),OFFSET(E78,-1,0))</f>
        <v>#VALUE!</v>
      </c>
      <c r="F78">
        <f t="shared" ca="1" si="5"/>
        <v>2</v>
      </c>
      <c r="G78">
        <f t="shared" ca="1" si="6"/>
        <v>0</v>
      </c>
      <c r="H78">
        <f t="shared" ca="1" si="7"/>
        <v>0</v>
      </c>
      <c r="I78">
        <f t="shared" ca="1" si="8"/>
        <v>0</v>
      </c>
      <c r="J78">
        <f t="shared" ca="1" si="51"/>
        <v>15</v>
      </c>
      <c r="K78">
        <f ca="1">IF(OR($C78="S",$C78=0),0,MATCH(OFFSET($D78,0,$C78)+IF($C78&lt;&gt;1,1,COUNTIF([1]QCI!$A$13:$A$24,[1]ORÇAMENTO!E76)),OFFSET($D78,1,$C78,ROW($C$223)-ROW($C78)),0))</f>
        <v>4</v>
      </c>
      <c r="L78" s="53" t="str">
        <f t="shared" ca="1" si="10"/>
        <v>F</v>
      </c>
      <c r="M78" s="54" t="s">
        <v>4</v>
      </c>
      <c r="N78" s="55" t="str">
        <f t="shared" ca="1" si="11"/>
        <v>Nível 2</v>
      </c>
      <c r="O78" s="56" t="s">
        <v>301</v>
      </c>
      <c r="P78" s="57" t="s">
        <v>62</v>
      </c>
      <c r="Q78" s="58"/>
      <c r="R78" s="59" t="s">
        <v>90</v>
      </c>
      <c r="S78" s="60" t="str">
        <f t="shared" ca="1" si="63"/>
        <v>-</v>
      </c>
      <c r="T78" s="61" t="e">
        <f ca="1">OFFSET([1]CÁLCULO!H$15,ROW($T78)-ROW(T$15),0)</f>
        <v>#VALUE!</v>
      </c>
      <c r="U78" s="62"/>
      <c r="V78" s="63" t="s">
        <v>10</v>
      </c>
      <c r="W78" s="61">
        <f t="shared" ca="1" si="55"/>
        <v>0</v>
      </c>
      <c r="X78" s="64">
        <f ca="1">ROUND(SUM(X79:X81),2)</f>
        <v>6452</v>
      </c>
      <c r="Y78" s="65" t="s">
        <v>63</v>
      </c>
      <c r="Z78" t="str">
        <f t="shared" ca="1" si="14"/>
        <v/>
      </c>
      <c r="AA78" s="66">
        <f ca="1">IF($C78="S",IF($Z78="CP",$X78,IF($Z78="RA",(($X78)*[1]QCI!$AA$3),0)),SomaAgrup)</f>
        <v>0</v>
      </c>
      <c r="AB78" s="67">
        <f t="shared" ca="1" si="57"/>
        <v>0</v>
      </c>
      <c r="AC78" s="68" t="e">
        <f t="shared" ca="1" si="58"/>
        <v>#VALUE!</v>
      </c>
      <c r="AD78" s="8" t="e">
        <f ca="1">IF(C78&lt;=CRONO.NivelExibicao,MAX($AD$15:OFFSET(AD78,-1,0))+IF($C78&lt;&gt;1,1,MAX(1,COUNTIF([1]QCI!$A$13:$A$24,OFFSET($E78,-1,0)))),"")</f>
        <v>#VALUE!</v>
      </c>
      <c r="AE78" s="18" t="b">
        <f t="shared" ca="1" si="59"/>
        <v>0</v>
      </c>
      <c r="AF78" s="69" t="e">
        <f t="shared" ca="1" si="60"/>
        <v>#VALUE!</v>
      </c>
      <c r="AG78" s="70" t="e">
        <f t="shared" ca="1" si="64"/>
        <v>#VALUE!</v>
      </c>
      <c r="AH78" s="71">
        <f t="shared" si="61"/>
        <v>0.22819999999999999</v>
      </c>
      <c r="AJ78" s="72"/>
      <c r="AL78" s="73"/>
      <c r="AM78" s="74">
        <f t="shared" ca="1" si="0"/>
        <v>6452</v>
      </c>
      <c r="AN78" s="75">
        <f t="shared" si="62"/>
        <v>0</v>
      </c>
    </row>
    <row r="79" spans="1:40" ht="45" x14ac:dyDescent="0.25">
      <c r="A79" t="str">
        <f t="shared" si="54"/>
        <v>S</v>
      </c>
      <c r="B79">
        <f t="shared" ca="1" si="2"/>
        <v>2</v>
      </c>
      <c r="C79" t="str">
        <f t="shared" ca="1" si="3"/>
        <v>S</v>
      </c>
      <c r="D79">
        <f t="shared" ca="1" si="4"/>
        <v>0</v>
      </c>
      <c r="E79" t="e">
        <f ca="1">IF($C79=1,OFFSET(E79,-1,0)+MAX(1,COUNTIF([1]QCI!$A$13:$A$24,OFFSET([1]ORÇAMENTO!E77,-1,0))),OFFSET(E79,-1,0))</f>
        <v>#VALUE!</v>
      </c>
      <c r="F79">
        <f t="shared" ca="1" si="5"/>
        <v>2</v>
      </c>
      <c r="G79">
        <f t="shared" ca="1" si="6"/>
        <v>0</v>
      </c>
      <c r="H79">
        <f t="shared" ca="1" si="7"/>
        <v>0</v>
      </c>
      <c r="I79">
        <f t="shared" ca="1" si="8"/>
        <v>1</v>
      </c>
      <c r="J79">
        <f t="shared" ca="1" si="51"/>
        <v>0</v>
      </c>
      <c r="K79">
        <f ca="1">IF(OR($C79="S",$C79=0),0,MATCH(OFFSET($D79,0,$C79)+IF($C79&lt;&gt;1,1,COUNTIF([1]QCI!$A$13:$A$24,[1]ORÇAMENTO!E77)),OFFSET($D79,1,$C79,ROW($C$223)-ROW($C79)),0))</f>
        <v>0</v>
      </c>
      <c r="L79" s="53" t="str">
        <f t="shared" ca="1" si="10"/>
        <v>F</v>
      </c>
      <c r="M79" s="54" t="s">
        <v>7</v>
      </c>
      <c r="N79" s="55" t="str">
        <f t="shared" ca="1" si="11"/>
        <v>Serviço</v>
      </c>
      <c r="O79" s="56" t="s">
        <v>302</v>
      </c>
      <c r="P79" s="57" t="s">
        <v>62</v>
      </c>
      <c r="Q79" s="58" t="s">
        <v>150</v>
      </c>
      <c r="R79" s="59" t="s">
        <v>153</v>
      </c>
      <c r="S79" s="60" t="s">
        <v>142</v>
      </c>
      <c r="T79" s="61">
        <f t="shared" ref="T79:T81" si="77">AJ79</f>
        <v>3</v>
      </c>
      <c r="U79" s="62">
        <f t="shared" si="29"/>
        <v>844.78</v>
      </c>
      <c r="V79" s="63" t="s">
        <v>10</v>
      </c>
      <c r="W79" s="61">
        <f t="shared" ca="1" si="55"/>
        <v>1037.56</v>
      </c>
      <c r="X79" s="64">
        <f t="shared" ca="1" si="56"/>
        <v>3112.68</v>
      </c>
      <c r="Y79" s="65" t="s">
        <v>63</v>
      </c>
      <c r="Z79" t="str">
        <f t="shared" ca="1" si="14"/>
        <v>RA</v>
      </c>
      <c r="AA79" s="66">
        <f ca="1">IF($C79="S",IF($Z79="CP",$X79,IF($Z79="RA",(($X79)*[1]QCI!$AA$3),0)),SomaAgrup)</f>
        <v>0</v>
      </c>
      <c r="AB79" s="67">
        <f t="shared" ca="1" si="57"/>
        <v>0</v>
      </c>
      <c r="AC79" s="68" t="str">
        <f t="shared" ca="1" si="58"/>
        <v/>
      </c>
      <c r="AD79" s="8" t="str">
        <f ca="1">IF(C79&lt;=CRONO.NivelExibicao,MAX($AD$15:OFFSET(AD79,-1,0))+IF($C79&lt;&gt;1,1,MAX(1,COUNTIF([1]QCI!$A$13:$A$24,OFFSET($E79,-1,0)))),"")</f>
        <v/>
      </c>
      <c r="AE79" s="18" t="str">
        <f t="shared" ca="1" si="59"/>
        <v xml:space="preserve">SINAPI  92604 </v>
      </c>
      <c r="AF79" s="69" t="e">
        <f t="shared" ca="1" si="60"/>
        <v>#VALUE!</v>
      </c>
      <c r="AG79" s="70">
        <v>844.78</v>
      </c>
      <c r="AH79" s="71">
        <f t="shared" si="61"/>
        <v>0.22819999999999999</v>
      </c>
      <c r="AJ79" s="72">
        <v>3</v>
      </c>
      <c r="AL79" s="73"/>
      <c r="AM79" s="74">
        <f t="shared" ca="1" si="0"/>
        <v>3112.68</v>
      </c>
      <c r="AN79" s="75">
        <f t="shared" si="62"/>
        <v>1037.56</v>
      </c>
    </row>
    <row r="80" spans="1:40" ht="60" x14ac:dyDescent="0.25">
      <c r="A80" t="str">
        <f>CHOOSE(1+LOG(1+2*(ORÇAMENTO.Nivel="Meta")+4*(ORÇAMENTO.Nivel="Nível 2")+8*(ORÇAMENTO.Nivel="Nível 3")+16*(ORÇAMENTO.Nivel="Nível 4")+32*(ORÇAMENTO.Nivel="Serviço"),2),0,1,2,3,4,"S")</f>
        <v>S</v>
      </c>
      <c r="B80">
        <f ca="1">IF(OR(C80="s",C80=0),OFFSET(B80,-1,0),C80)</f>
        <v>2</v>
      </c>
      <c r="C80" t="str">
        <f ca="1">IF(OFFSET(C80,-1,0)="L",1,IF(OFFSET(C80,-1,0)=1,2,IF(OR(A80="s",A80=0),"S",IF(AND(OFFSET(C80,-1,0)=2,A80=4),3,IF(AND(OR(OFFSET(C80,-1,0)="s",OFFSET(C80,-1,0)=0),A80&lt;&gt;"s",A80&gt;OFFSET(B80,-1,0)),OFFSET(B80,-1,0),A80)))))</f>
        <v>S</v>
      </c>
      <c r="D80">
        <f ca="1">IF(OR(C80="S",C80=0),0,IF(ISERROR(K80),J80,SMALL(J80:K80,1)))</f>
        <v>0</v>
      </c>
      <c r="E80" t="e">
        <f ca="1">IF($C80=1,OFFSET(E80,-1,0)+MAX(1,COUNTIF([1]QCI!$A$13:$A$24,OFFSET([1]ORÇAMENTO!E78,-1,0))),OFFSET(E80,-1,0))</f>
        <v>#VALUE!</v>
      </c>
      <c r="F80">
        <f ca="1">IF($C80=1,0,IF($C80=2,OFFSET(F80,-1,0)+1,OFFSET(F80,-1,0)))</f>
        <v>2</v>
      </c>
      <c r="G80">
        <f ca="1">IF(AND($C80&lt;=2,$C80&lt;&gt;0),0,IF($C80=3,OFFSET(G80,-1,0)+1,OFFSET(G80,-1,0)))</f>
        <v>0</v>
      </c>
      <c r="H80">
        <f ca="1">IF(AND($C80&lt;=3,$C80&lt;&gt;0),0,IF($C80=4,OFFSET(H80,-1,0)+1,OFFSET(H80,-1,0)))</f>
        <v>0</v>
      </c>
      <c r="I80">
        <f ca="1">IF(AND($C80&lt;=4,$C80&lt;&gt;0),0,IF(AND($C80="S",$X80&gt;0),OFFSET(I80,-1,0)+1,OFFSET(I80,-1,0)))</f>
        <v>2</v>
      </c>
      <c r="J80">
        <f t="shared" ca="1" si="51"/>
        <v>0</v>
      </c>
      <c r="K80">
        <f ca="1">IF(OR($C80="S",$C80=0),0,MATCH(OFFSET($D80,0,$C80)+IF($C80&lt;&gt;1,1,COUNTIF([1]QCI!$A$13:$A$24,[1]ORÇAMENTO!E78)),OFFSET($D80,1,$C80,ROW($C$223)-ROW($C80)),0))</f>
        <v>0</v>
      </c>
      <c r="L80" s="53" t="str">
        <f ca="1">IF(OR($X80&gt;0,$C80=1,$C80=2,$C80=3,$C80=4),"F","")</f>
        <v>F</v>
      </c>
      <c r="M80" s="54" t="s">
        <v>7</v>
      </c>
      <c r="N80" s="55" t="str">
        <f ca="1">CHOOSE(1+LOG(1+2*(C80=1)+4*(C80=2)+8*(C80=3)+16*(C80=4)+32*(C80="S"),2),"","Meta","Nível 2","Nível 3","Nível 4","Serviço")</f>
        <v>Serviço</v>
      </c>
      <c r="O80" s="56" t="s">
        <v>303</v>
      </c>
      <c r="P80" s="57" t="s">
        <v>62</v>
      </c>
      <c r="Q80" s="58" t="s">
        <v>151</v>
      </c>
      <c r="R80" s="59" t="s">
        <v>154</v>
      </c>
      <c r="S80" s="60" t="s">
        <v>141</v>
      </c>
      <c r="T80" s="61">
        <f t="shared" si="77"/>
        <v>25.21</v>
      </c>
      <c r="U80" s="62">
        <f t="shared" si="29"/>
        <v>51.67</v>
      </c>
      <c r="V80" s="63" t="s">
        <v>10</v>
      </c>
      <c r="W80" s="61">
        <f ca="1">IF($C80="S",ROUND(IF(TIPOORCAMENTO="Proposto",ORÇAMENTO.CustoUnitario*(1+$AH80),ORÇAMENTO.PrecoUnitarioLicitado),15-13*$AF$10),0)</f>
        <v>63.46</v>
      </c>
      <c r="X80" s="64">
        <f ca="1">IF($C80="S",VTOTAL1,IF($C80=0,0,ROUND(SomaAgrup,15-13*$AF$11)))</f>
        <v>1599.83</v>
      </c>
      <c r="Y80" s="65" t="s">
        <v>63</v>
      </c>
      <c r="Z80" t="str">
        <f ca="1">IF(AND($C80="S",$X80&gt;0),IF(ISBLANK($Y80),"RA",LEFT($Y80,2)),"")</f>
        <v>RA</v>
      </c>
      <c r="AA80" s="66">
        <f ca="1">IF($C80="S",IF($Z80="CP",$X80,IF($Z80="RA",(($X80)*[1]QCI!$AA$3),0)),SomaAgrup)</f>
        <v>0</v>
      </c>
      <c r="AB80" s="67">
        <f ca="1">IF($C80="S",IF($Z80="OU",ROUND($X80,2),0),SomaAgrup)</f>
        <v>0</v>
      </c>
      <c r="AC80" s="68" t="str">
        <f ca="1">IF($N80="","",IF(ORÇAMENTO.Descricao="","DESCRIÇÃO",IF(AND($C80="S",ORÇAMENTO.Unidade=""),"UNIDADE",IF($X80&lt;0,"VALOR NEGATIVO",IF(OR(AND(TIPOORCAMENTO="Proposto",$AG80&lt;&gt;"",$AG80&gt;0,ORÇAMENTO.CustoUnitario&gt;$AG80),AND(TIPOORCAMENTO="LICITADO",ORÇAMENTO.PrecoUnitarioLicitado&gt;$AN80)),"ACIMA REF.","")))))</f>
        <v/>
      </c>
      <c r="AD80" s="8" t="str">
        <f ca="1">IF(C80&lt;=CRONO.NivelExibicao,MAX($AD$15:OFFSET(AD80,-1,0))+IF($C80&lt;&gt;1,1,MAX(1,COUNTIF([1]QCI!$A$13:$A$24,OFFSET($E80,-1,0)))),"")</f>
        <v/>
      </c>
      <c r="AE80" s="18" t="str">
        <f ca="1">IF(AND($C80="S",ORÇAMENTO.CodBarra&lt;&gt;""),IF(ORÇAMENTO.Fonte="",ORÇAMENTO.CodBarra,CONCATENATE(ORÇAMENTO.Fonte," ",ORÇAMENTO.CodBarra)))</f>
        <v xml:space="preserve">SINAPI  92580 </v>
      </c>
      <c r="AF80" s="69" t="e">
        <f ca="1">IF(ISERROR(INDIRECT(ORÇAMENTO.BancoRef)),"(abra o arquivo 'Referência "&amp;Excel_BuiltIn_Database&amp;".xls)",IF(OR($C80&lt;&gt;"S",ORÇAMENTO.CodBarra=""),"(Sem Código)",IF(ISERROR(MATCH($AE80,INDIRECT(ORÇAMENTO.BancoRef),0)),"(Código não identificado nas referências)",MATCH($AE80,INDIRECT(ORÇAMENTO.BancoRef),0))))</f>
        <v>#VALUE!</v>
      </c>
      <c r="AG80" s="70">
        <v>51.67</v>
      </c>
      <c r="AH80" s="71">
        <f>ROUND(IF(ISNUMBER(ORÇAMENTO.OpcaoBDI),ORÇAMENTO.OpcaoBDI,IF(LEFT(ORÇAMENTO.OpcaoBDI,3)="BDI",HLOOKUP(ORÇAMENTO.OpcaoBDI,$F$4:$H$5,2,FALSE),0)),15-11*$AF$9)</f>
        <v>0.22819999999999999</v>
      </c>
      <c r="AJ80" s="72">
        <v>25.21</v>
      </c>
      <c r="AL80" s="73"/>
      <c r="AM80" s="74">
        <f t="shared" ca="1" si="0"/>
        <v>1599.83</v>
      </c>
      <c r="AN80" s="75">
        <f>ROUND(ORÇAMENTO.CustoUnitario*(1+$AH80),2)</f>
        <v>63.46</v>
      </c>
    </row>
    <row r="81" spans="1:40" ht="60" x14ac:dyDescent="0.25">
      <c r="A81" t="str">
        <f t="shared" si="54"/>
        <v>S</v>
      </c>
      <c r="B81">
        <f t="shared" ca="1" si="2"/>
        <v>2</v>
      </c>
      <c r="C81" t="str">
        <f t="shared" ca="1" si="3"/>
        <v>S</v>
      </c>
      <c r="D81">
        <f t="shared" ca="1" si="4"/>
        <v>0</v>
      </c>
      <c r="E81" t="e">
        <f ca="1">IF($C81=1,OFFSET(E81,-1,0)+MAX(1,COUNTIF([1]QCI!$A$13:$A$24,OFFSET([1]ORÇAMENTO!E79,-1,0))),OFFSET(E81,-1,0))</f>
        <v>#VALUE!</v>
      </c>
      <c r="F81">
        <f t="shared" ca="1" si="5"/>
        <v>2</v>
      </c>
      <c r="G81">
        <f t="shared" ca="1" si="6"/>
        <v>0</v>
      </c>
      <c r="H81">
        <f t="shared" ca="1" si="7"/>
        <v>0</v>
      </c>
      <c r="I81">
        <f t="shared" ca="1" si="8"/>
        <v>3</v>
      </c>
      <c r="J81">
        <f t="shared" ca="1" si="51"/>
        <v>0</v>
      </c>
      <c r="K81">
        <f ca="1">IF(OR($C81="S",$C81=0),0,MATCH(OFFSET($D81,0,$C81)+IF($C81&lt;&gt;1,1,COUNTIF([1]QCI!$A$13:$A$24,[1]ORÇAMENTO!E79)),OFFSET($D81,1,$C81,ROW($C$223)-ROW($C81)),0))</f>
        <v>0</v>
      </c>
      <c r="L81" s="53" t="str">
        <f t="shared" ca="1" si="10"/>
        <v>F</v>
      </c>
      <c r="M81" s="54" t="s">
        <v>7</v>
      </c>
      <c r="N81" s="55" t="str">
        <f t="shared" ca="1" si="11"/>
        <v>Serviço</v>
      </c>
      <c r="O81" s="56" t="s">
        <v>304</v>
      </c>
      <c r="P81" s="57" t="s">
        <v>62</v>
      </c>
      <c r="Q81" s="58" t="s">
        <v>152</v>
      </c>
      <c r="R81" s="59" t="s">
        <v>155</v>
      </c>
      <c r="S81" s="60" t="s">
        <v>141</v>
      </c>
      <c r="T81" s="61">
        <f t="shared" si="77"/>
        <v>25.21</v>
      </c>
      <c r="U81" s="62">
        <f t="shared" si="29"/>
        <v>56.18</v>
      </c>
      <c r="V81" s="63" t="s">
        <v>10</v>
      </c>
      <c r="W81" s="61">
        <f t="shared" ca="1" si="55"/>
        <v>69</v>
      </c>
      <c r="X81" s="64">
        <f t="shared" ca="1" si="56"/>
        <v>1739.49</v>
      </c>
      <c r="Y81" s="65" t="s">
        <v>63</v>
      </c>
      <c r="Z81" t="str">
        <f t="shared" ca="1" si="14"/>
        <v>RA</v>
      </c>
      <c r="AA81" s="66">
        <f ca="1">IF($C81="S",IF($Z81="CP",$X81,IF($Z81="RA",(($X81)*[1]QCI!$AA$3),0)),SomaAgrup)</f>
        <v>0</v>
      </c>
      <c r="AB81" s="67">
        <f t="shared" ca="1" si="57"/>
        <v>0</v>
      </c>
      <c r="AC81" s="68" t="str">
        <f t="shared" ca="1" si="58"/>
        <v/>
      </c>
      <c r="AD81" s="8" t="str">
        <f ca="1">IF(C81&lt;=CRONO.NivelExibicao,MAX($AD$15:OFFSET(AD81,-1,0))+IF($C81&lt;&gt;1,1,MAX(1,COUNTIF([1]QCI!$A$13:$A$24,OFFSET($E81,-1,0)))),"")</f>
        <v/>
      </c>
      <c r="AE81" s="18" t="str">
        <f t="shared" ca="1" si="59"/>
        <v xml:space="preserve">SINAPI  94207 </v>
      </c>
      <c r="AF81" s="69" t="e">
        <f t="shared" ca="1" si="60"/>
        <v>#VALUE!</v>
      </c>
      <c r="AG81" s="70">
        <v>56.18</v>
      </c>
      <c r="AH81" s="71">
        <f t="shared" si="61"/>
        <v>0.22819999999999999</v>
      </c>
      <c r="AJ81" s="72">
        <v>25.21</v>
      </c>
      <c r="AL81" s="73"/>
      <c r="AM81" s="74">
        <f t="shared" ca="1" si="0"/>
        <v>1739.49</v>
      </c>
      <c r="AN81" s="75">
        <f t="shared" si="62"/>
        <v>69</v>
      </c>
    </row>
    <row r="82" spans="1:40" x14ac:dyDescent="0.25">
      <c r="A82">
        <f t="shared" si="54"/>
        <v>2</v>
      </c>
      <c r="B82">
        <f t="shared" ca="1" si="2"/>
        <v>2</v>
      </c>
      <c r="C82">
        <f t="shared" ca="1" si="3"/>
        <v>2</v>
      </c>
      <c r="D82">
        <f t="shared" ca="1" si="4"/>
        <v>4</v>
      </c>
      <c r="E82" t="e">
        <f ca="1">IF($C82=1,OFFSET(E82,-1,0)+MAX(1,COUNTIF([1]QCI!$A$13:$A$24,OFFSET([1]ORÇAMENTO!E80,-1,0))),OFFSET(E82,-1,0))</f>
        <v>#VALUE!</v>
      </c>
      <c r="F82">
        <f t="shared" ca="1" si="5"/>
        <v>3</v>
      </c>
      <c r="G82">
        <f t="shared" ca="1" si="6"/>
        <v>0</v>
      </c>
      <c r="H82">
        <f t="shared" ca="1" si="7"/>
        <v>0</v>
      </c>
      <c r="I82">
        <f t="shared" ca="1" si="8"/>
        <v>0</v>
      </c>
      <c r="J82">
        <f t="shared" ca="1" si="51"/>
        <v>11</v>
      </c>
      <c r="K82">
        <f ca="1">IF(OR($C82="S",$C82=0),0,MATCH(OFFSET($D82,0,$C82)+IF($C82&lt;&gt;1,1,COUNTIF([1]QCI!$A$13:$A$24,[1]ORÇAMENTO!E80)),OFFSET($D82,1,$C82,ROW($C$223)-ROW($C82)),0))</f>
        <v>4</v>
      </c>
      <c r="L82" s="53" t="str">
        <f t="shared" ca="1" si="10"/>
        <v>F</v>
      </c>
      <c r="M82" s="54" t="s">
        <v>4</v>
      </c>
      <c r="N82" s="55" t="str">
        <f t="shared" ca="1" si="11"/>
        <v>Nível 2</v>
      </c>
      <c r="O82" s="56" t="s">
        <v>305</v>
      </c>
      <c r="P82" s="57" t="s">
        <v>62</v>
      </c>
      <c r="Q82" s="58"/>
      <c r="R82" s="59" t="s">
        <v>91</v>
      </c>
      <c r="S82" s="60" t="str">
        <f t="shared" ca="1" si="63"/>
        <v>-</v>
      </c>
      <c r="T82" s="61" t="e">
        <f ca="1">OFFSET([1]CÁLCULO!H$15,ROW($T82)-ROW(T$15),0)</f>
        <v>#VALUE!</v>
      </c>
      <c r="U82" s="62"/>
      <c r="V82" s="63" t="s">
        <v>10</v>
      </c>
      <c r="W82" s="61">
        <f t="shared" ca="1" si="55"/>
        <v>0</v>
      </c>
      <c r="X82" s="64">
        <f ca="1">ROUND(SUM(X83:X85),2)</f>
        <v>1700.19</v>
      </c>
      <c r="Y82" s="65" t="s">
        <v>63</v>
      </c>
      <c r="Z82" t="str">
        <f t="shared" ca="1" si="14"/>
        <v/>
      </c>
      <c r="AA82" s="66">
        <f ca="1">IF($C82="S",IF($Z82="CP",$X82,IF($Z82="RA",(($X82)*[1]QCI!$AA$3),0)),SomaAgrup)</f>
        <v>0</v>
      </c>
      <c r="AB82" s="67">
        <f t="shared" ca="1" si="57"/>
        <v>0</v>
      </c>
      <c r="AC82" s="68" t="e">
        <f t="shared" ca="1" si="58"/>
        <v>#VALUE!</v>
      </c>
      <c r="AD82" s="8" t="e">
        <f ca="1">IF(C82&lt;=CRONO.NivelExibicao,MAX($AD$15:OFFSET(AD82,-1,0))+IF($C82&lt;&gt;1,1,MAX(1,COUNTIF([1]QCI!$A$13:$A$24,OFFSET($E82,-1,0)))),"")</f>
        <v>#VALUE!</v>
      </c>
      <c r="AE82" s="18" t="b">
        <f t="shared" ca="1" si="59"/>
        <v>0</v>
      </c>
      <c r="AF82" s="69" t="e">
        <f t="shared" ca="1" si="60"/>
        <v>#VALUE!</v>
      </c>
      <c r="AG82" s="70" t="e">
        <f t="shared" ca="1" si="64"/>
        <v>#VALUE!</v>
      </c>
      <c r="AH82" s="71">
        <f t="shared" si="61"/>
        <v>0.22819999999999999</v>
      </c>
      <c r="AJ82" s="72"/>
      <c r="AL82" s="73"/>
      <c r="AM82" s="74">
        <f t="shared" ca="1" si="0"/>
        <v>1700.19</v>
      </c>
      <c r="AN82" s="75">
        <f t="shared" si="62"/>
        <v>0</v>
      </c>
    </row>
    <row r="83" spans="1:40" x14ac:dyDescent="0.25">
      <c r="A83" t="str">
        <f t="shared" si="54"/>
        <v>S</v>
      </c>
      <c r="B83">
        <f t="shared" ca="1" si="2"/>
        <v>2</v>
      </c>
      <c r="C83" t="str">
        <f t="shared" ca="1" si="3"/>
        <v>S</v>
      </c>
      <c r="D83">
        <f t="shared" ca="1" si="4"/>
        <v>0</v>
      </c>
      <c r="E83" t="e">
        <f ca="1">IF($C83=1,OFFSET(E83,-1,0)+MAX(1,COUNTIF([1]QCI!$A$13:$A$24,OFFSET([1]ORÇAMENTO!E81,-1,0))),OFFSET(E83,-1,0))</f>
        <v>#VALUE!</v>
      </c>
      <c r="F83">
        <f t="shared" ca="1" si="5"/>
        <v>3</v>
      </c>
      <c r="G83">
        <f t="shared" ca="1" si="6"/>
        <v>0</v>
      </c>
      <c r="H83">
        <f t="shared" ca="1" si="7"/>
        <v>0</v>
      </c>
      <c r="I83">
        <f t="shared" ca="1" si="8"/>
        <v>1</v>
      </c>
      <c r="J83">
        <f t="shared" ref="J83:J146" ca="1" si="78">IF(OR($C83="S",$C83=0),0,MATCH(0,OFFSET($D83,1,$C83,ROW($C$223)-ROW($C83)),0))</f>
        <v>0</v>
      </c>
      <c r="K83">
        <f ca="1">IF(OR($C83="S",$C83=0),0,MATCH(OFFSET($D83,0,$C83)+IF($C83&lt;&gt;1,1,COUNTIF([1]QCI!$A$13:$A$24,[1]ORÇAMENTO!E81)),OFFSET($D83,1,$C83,ROW($C$223)-ROW($C83)),0))</f>
        <v>0</v>
      </c>
      <c r="L83" s="53" t="str">
        <f t="shared" ca="1" si="10"/>
        <v>F</v>
      </c>
      <c r="M83" s="54" t="s">
        <v>7</v>
      </c>
      <c r="N83" s="55" t="str">
        <f t="shared" ca="1" si="11"/>
        <v>Serviço</v>
      </c>
      <c r="O83" s="56" t="s">
        <v>306</v>
      </c>
      <c r="P83" s="57" t="s">
        <v>68</v>
      </c>
      <c r="Q83" s="58" t="s">
        <v>92</v>
      </c>
      <c r="R83" s="59" t="s">
        <v>161</v>
      </c>
      <c r="S83" s="60" t="str">
        <f t="shared" ca="1" si="63"/>
        <v>-</v>
      </c>
      <c r="T83" s="61">
        <f t="shared" ref="T83:T85" si="79">AJ83</f>
        <v>6</v>
      </c>
      <c r="U83" s="62">
        <f t="shared" si="29"/>
        <v>211.03</v>
      </c>
      <c r="V83" s="63" t="s">
        <v>10</v>
      </c>
      <c r="W83" s="61">
        <f t="shared" ca="1" si="55"/>
        <v>259.19</v>
      </c>
      <c r="X83" s="64">
        <f t="shared" ca="1" si="56"/>
        <v>1555.14</v>
      </c>
      <c r="Y83" s="65" t="s">
        <v>63</v>
      </c>
      <c r="Z83" t="str">
        <f t="shared" ca="1" si="14"/>
        <v>RA</v>
      </c>
      <c r="AA83" s="66">
        <f ca="1">IF($C83="S",IF($Z83="CP",$X83,IF($Z83="RA",(($X83)*[1]QCI!$AA$3),0)),SomaAgrup)</f>
        <v>0</v>
      </c>
      <c r="AB83" s="67">
        <f t="shared" ca="1" si="57"/>
        <v>0</v>
      </c>
      <c r="AC83" s="68" t="str">
        <f t="shared" ca="1" si="58"/>
        <v/>
      </c>
      <c r="AD83" s="8" t="str">
        <f ca="1">IF(C83&lt;=CRONO.NivelExibicao,MAX($AD$15:OFFSET(AD83,-1,0))+IF($C83&lt;&gt;1,1,MAX(1,COUNTIF([1]QCI!$A$13:$A$24,OFFSET($E83,-1,0)))),"")</f>
        <v/>
      </c>
      <c r="AE83" s="18" t="str">
        <f t="shared" ca="1" si="59"/>
        <v>Composição 004</v>
      </c>
      <c r="AF83" s="69" t="e">
        <f t="shared" ca="1" si="60"/>
        <v>#VALUE!</v>
      </c>
      <c r="AG83" s="70">
        <v>211.03</v>
      </c>
      <c r="AH83" s="71">
        <f t="shared" si="61"/>
        <v>0.22819999999999999</v>
      </c>
      <c r="AJ83" s="72">
        <v>6</v>
      </c>
      <c r="AL83" s="73"/>
      <c r="AM83" s="74">
        <f t="shared" ca="1" si="0"/>
        <v>1555.14</v>
      </c>
      <c r="AN83" s="75">
        <f t="shared" si="62"/>
        <v>259.19</v>
      </c>
    </row>
    <row r="84" spans="1:40" x14ac:dyDescent="0.25">
      <c r="A84" t="str">
        <f t="shared" si="54"/>
        <v>S</v>
      </c>
      <c r="B84">
        <f t="shared" ca="1" si="2"/>
        <v>2</v>
      </c>
      <c r="C84" t="str">
        <f t="shared" ca="1" si="3"/>
        <v>S</v>
      </c>
      <c r="D84">
        <f t="shared" ca="1" si="4"/>
        <v>0</v>
      </c>
      <c r="E84" t="e">
        <f ca="1">IF($C84=1,OFFSET(E84,-1,0)+MAX(1,COUNTIF([1]QCI!$A$13:$A$24,OFFSET([1]ORÇAMENTO!E82,-1,0))),OFFSET(E84,-1,0))</f>
        <v>#VALUE!</v>
      </c>
      <c r="F84">
        <f t="shared" ca="1" si="5"/>
        <v>3</v>
      </c>
      <c r="G84">
        <f t="shared" ca="1" si="6"/>
        <v>0</v>
      </c>
      <c r="H84">
        <f t="shared" ca="1" si="7"/>
        <v>0</v>
      </c>
      <c r="I84">
        <f t="shared" ca="1" si="8"/>
        <v>2</v>
      </c>
      <c r="J84">
        <f t="shared" ca="1" si="78"/>
        <v>0</v>
      </c>
      <c r="K84">
        <f ca="1">IF(OR($C84="S",$C84=0),0,MATCH(OFFSET($D84,0,$C84)+IF($C84&lt;&gt;1,1,COUNTIF([1]QCI!$A$13:$A$24,[1]ORÇAMENTO!E82)),OFFSET($D84,1,$C84,ROW($C$223)-ROW($C84)),0))</f>
        <v>0</v>
      </c>
      <c r="L84" s="53" t="str">
        <f t="shared" ca="1" si="10"/>
        <v>F</v>
      </c>
      <c r="M84" s="54" t="s">
        <v>7</v>
      </c>
      <c r="N84" s="55" t="str">
        <f t="shared" ca="1" si="11"/>
        <v>Serviço</v>
      </c>
      <c r="O84" s="56" t="s">
        <v>307</v>
      </c>
      <c r="P84" s="57" t="s">
        <v>62</v>
      </c>
      <c r="Q84" s="58" t="s">
        <v>156</v>
      </c>
      <c r="R84" s="59" t="s">
        <v>158</v>
      </c>
      <c r="S84" s="60" t="s">
        <v>159</v>
      </c>
      <c r="T84" s="61">
        <f t="shared" si="79"/>
        <v>0.64</v>
      </c>
      <c r="U84" s="62">
        <f t="shared" si="29"/>
        <v>43.07</v>
      </c>
      <c r="V84" s="63" t="s">
        <v>10</v>
      </c>
      <c r="W84" s="61">
        <f t="shared" ca="1" si="55"/>
        <v>52.9</v>
      </c>
      <c r="X84" s="64">
        <f t="shared" ca="1" si="56"/>
        <v>33.86</v>
      </c>
      <c r="Y84" s="65" t="s">
        <v>63</v>
      </c>
      <c r="Z84" t="str">
        <f t="shared" ca="1" si="14"/>
        <v>RA</v>
      </c>
      <c r="AA84" s="66">
        <f ca="1">IF($C84="S",IF($Z84="CP",$X84,IF($Z84="RA",(($X84)*[1]QCI!$AA$3),0)),SomaAgrup)</f>
        <v>0</v>
      </c>
      <c r="AB84" s="67">
        <f t="shared" ca="1" si="57"/>
        <v>0</v>
      </c>
      <c r="AC84" s="68" t="str">
        <f t="shared" ca="1" si="58"/>
        <v/>
      </c>
      <c r="AD84" s="8" t="str">
        <f ca="1">IF(C84&lt;=CRONO.NivelExibicao,MAX($AD$15:OFFSET(AD84,-1,0))+IF($C84&lt;&gt;1,1,MAX(1,COUNTIF([1]QCI!$A$13:$A$24,OFFSET($E84,-1,0)))),"")</f>
        <v/>
      </c>
      <c r="AE84" s="18" t="str">
        <f t="shared" ca="1" si="59"/>
        <v xml:space="preserve">SINAPI  96995 </v>
      </c>
      <c r="AF84" s="69" t="e">
        <f t="shared" ca="1" si="60"/>
        <v>#VALUE!</v>
      </c>
      <c r="AG84" s="70">
        <v>43.07</v>
      </c>
      <c r="AH84" s="71">
        <f t="shared" si="61"/>
        <v>0.22819999999999999</v>
      </c>
      <c r="AJ84" s="72">
        <v>0.64</v>
      </c>
      <c r="AL84" s="73"/>
      <c r="AM84" s="74">
        <f t="shared" ca="1" si="0"/>
        <v>33.86</v>
      </c>
      <c r="AN84" s="75">
        <f t="shared" si="62"/>
        <v>52.9</v>
      </c>
    </row>
    <row r="85" spans="1:40" ht="45" x14ac:dyDescent="0.25">
      <c r="A85" t="str">
        <f t="shared" si="54"/>
        <v>S</v>
      </c>
      <c r="B85">
        <f t="shared" ca="1" si="2"/>
        <v>2</v>
      </c>
      <c r="C85" t="str">
        <f t="shared" ca="1" si="3"/>
        <v>S</v>
      </c>
      <c r="D85">
        <f t="shared" ca="1" si="4"/>
        <v>0</v>
      </c>
      <c r="E85" t="e">
        <f ca="1">IF($C85=1,OFFSET(E85,-1,0)+MAX(1,COUNTIF([1]QCI!$A$13:$A$24,OFFSET([1]ORÇAMENTO!E83,-1,0))),OFFSET(E85,-1,0))</f>
        <v>#VALUE!</v>
      </c>
      <c r="F85">
        <f t="shared" ca="1" si="5"/>
        <v>3</v>
      </c>
      <c r="G85">
        <f t="shared" ca="1" si="6"/>
        <v>0</v>
      </c>
      <c r="H85">
        <f t="shared" ca="1" si="7"/>
        <v>0</v>
      </c>
      <c r="I85">
        <f t="shared" ca="1" si="8"/>
        <v>3</v>
      </c>
      <c r="J85">
        <f t="shared" ca="1" si="78"/>
        <v>0</v>
      </c>
      <c r="K85">
        <f ca="1">IF(OR($C85="S",$C85=0),0,MATCH(OFFSET($D85,0,$C85)+IF($C85&lt;&gt;1,1,COUNTIF([1]QCI!$A$13:$A$24,[1]ORÇAMENTO!E83)),OFFSET($D85,1,$C85,ROW($C$223)-ROW($C85)),0))</f>
        <v>0</v>
      </c>
      <c r="L85" s="53" t="str">
        <f t="shared" ca="1" si="10"/>
        <v>F</v>
      </c>
      <c r="M85" s="54" t="s">
        <v>7</v>
      </c>
      <c r="N85" s="55" t="str">
        <f t="shared" ca="1" si="11"/>
        <v>Serviço</v>
      </c>
      <c r="O85" s="56" t="s">
        <v>308</v>
      </c>
      <c r="P85" s="57" t="s">
        <v>62</v>
      </c>
      <c r="Q85" s="58" t="s">
        <v>157</v>
      </c>
      <c r="R85" s="59" t="s">
        <v>160</v>
      </c>
      <c r="S85" s="60" t="s">
        <v>159</v>
      </c>
      <c r="T85" s="61">
        <f t="shared" si="79"/>
        <v>0.12</v>
      </c>
      <c r="U85" s="62">
        <f t="shared" si="29"/>
        <v>754.41</v>
      </c>
      <c r="V85" s="63" t="s">
        <v>10</v>
      </c>
      <c r="W85" s="61">
        <f t="shared" ca="1" si="55"/>
        <v>926.57</v>
      </c>
      <c r="X85" s="64">
        <f t="shared" ca="1" si="56"/>
        <v>111.19</v>
      </c>
      <c r="Y85" s="65" t="s">
        <v>63</v>
      </c>
      <c r="Z85" t="str">
        <f t="shared" ca="1" si="14"/>
        <v>RA</v>
      </c>
      <c r="AA85" s="66">
        <f ca="1">IF($C85="S",IF($Z85="CP",$X85,IF($Z85="RA",(($X85)*[1]QCI!$AA$3),0)),SomaAgrup)</f>
        <v>0</v>
      </c>
      <c r="AB85" s="67">
        <f t="shared" ca="1" si="57"/>
        <v>0</v>
      </c>
      <c r="AC85" s="68" t="str">
        <f t="shared" ca="1" si="58"/>
        <v/>
      </c>
      <c r="AD85" s="8" t="str">
        <f ca="1">IF(C85&lt;=CRONO.NivelExibicao,MAX($AD$15:OFFSET(AD85,-1,0))+IF($C85&lt;&gt;1,1,MAX(1,COUNTIF([1]QCI!$A$13:$A$24,OFFSET($E85,-1,0)))),"")</f>
        <v/>
      </c>
      <c r="AE85" s="18" t="str">
        <f t="shared" ca="1" si="59"/>
        <v xml:space="preserve">SINAPI  94990 </v>
      </c>
      <c r="AF85" s="69" t="e">
        <f t="shared" ca="1" si="60"/>
        <v>#VALUE!</v>
      </c>
      <c r="AG85" s="70">
        <v>754.41</v>
      </c>
      <c r="AH85" s="71">
        <f t="shared" si="61"/>
        <v>0.22819999999999999</v>
      </c>
      <c r="AJ85" s="72">
        <v>0.12</v>
      </c>
      <c r="AL85" s="73"/>
      <c r="AM85" s="74">
        <f t="shared" ca="1" si="0"/>
        <v>111.19</v>
      </c>
      <c r="AN85" s="75">
        <f t="shared" si="62"/>
        <v>926.57</v>
      </c>
    </row>
    <row r="86" spans="1:40" x14ac:dyDescent="0.25">
      <c r="A86">
        <f t="shared" si="54"/>
        <v>2</v>
      </c>
      <c r="B86">
        <f t="shared" ca="1" si="2"/>
        <v>2</v>
      </c>
      <c r="C86">
        <f t="shared" ca="1" si="3"/>
        <v>2</v>
      </c>
      <c r="D86">
        <f t="shared" ca="1" si="4"/>
        <v>7</v>
      </c>
      <c r="E86" t="e">
        <f ca="1">IF($C86=1,OFFSET(E86,-1,0)+MAX(1,COUNTIF([1]QCI!$A$13:$A$24,OFFSET([1]ORÇAMENTO!E84,-1,0))),OFFSET(E86,-1,0))</f>
        <v>#VALUE!</v>
      </c>
      <c r="F86">
        <f t="shared" ca="1" si="5"/>
        <v>4</v>
      </c>
      <c r="G86">
        <f t="shared" ca="1" si="6"/>
        <v>0</v>
      </c>
      <c r="H86">
        <f t="shared" ca="1" si="7"/>
        <v>0</v>
      </c>
      <c r="I86">
        <f t="shared" ca="1" si="8"/>
        <v>0</v>
      </c>
      <c r="J86">
        <f t="shared" ca="1" si="78"/>
        <v>7</v>
      </c>
      <c r="K86" t="e">
        <f ca="1">IF(OR($C86="S",$C86=0),0,MATCH(OFFSET($D86,0,$C86)+IF($C86&lt;&gt;1,1,COUNTIF([1]QCI!$A$13:$A$24,[1]ORÇAMENTO!E84)),OFFSET($D86,1,$C86,ROW($C$223)-ROW($C86)),0))</f>
        <v>#N/A</v>
      </c>
      <c r="L86" s="53" t="str">
        <f t="shared" ca="1" si="10"/>
        <v>F</v>
      </c>
      <c r="M86" s="54" t="s">
        <v>4</v>
      </c>
      <c r="N86" s="55" t="str">
        <f t="shared" ca="1" si="11"/>
        <v>Nível 2</v>
      </c>
      <c r="O86" s="56" t="s">
        <v>309</v>
      </c>
      <c r="P86" s="57" t="s">
        <v>62</v>
      </c>
      <c r="Q86" s="58"/>
      <c r="R86" s="59" t="s">
        <v>279</v>
      </c>
      <c r="S86" s="60" t="str">
        <f t="shared" ca="1" si="63"/>
        <v>-</v>
      </c>
      <c r="T86" s="61" t="e">
        <f ca="1">OFFSET([1]CÁLCULO!H$15,ROW($T86)-ROW(T$15),0)</f>
        <v>#VALUE!</v>
      </c>
      <c r="U86" s="62" t="e">
        <f t="shared" ref="U86:U208" ca="1" si="80">AG86</f>
        <v>#VALUE!</v>
      </c>
      <c r="V86" s="63" t="s">
        <v>10</v>
      </c>
      <c r="W86" s="61">
        <f t="shared" ca="1" si="55"/>
        <v>0</v>
      </c>
      <c r="X86" s="64">
        <f ca="1">ROUND(SUM(X87:X92),2)</f>
        <v>993.52</v>
      </c>
      <c r="Y86" s="65" t="s">
        <v>63</v>
      </c>
      <c r="Z86" t="str">
        <f t="shared" ca="1" si="14"/>
        <v/>
      </c>
      <c r="AA86" s="66">
        <f ca="1">IF($C86="S",IF($Z86="CP",$X86,IF($Z86="RA",(($X86)*[1]QCI!$AA$3),0)),SomaAgrup)</f>
        <v>0</v>
      </c>
      <c r="AB86" s="67">
        <f t="shared" ca="1" si="57"/>
        <v>0</v>
      </c>
      <c r="AC86" s="68" t="e">
        <f t="shared" ca="1" si="58"/>
        <v>#VALUE!</v>
      </c>
      <c r="AD86" s="8" t="e">
        <f ca="1">IF(C86&lt;=CRONO.NivelExibicao,MAX($AD$15:OFFSET(AD86,-1,0))+IF($C86&lt;&gt;1,1,MAX(1,COUNTIF([1]QCI!$A$13:$A$24,OFFSET($E86,-1,0)))),"")</f>
        <v>#VALUE!</v>
      </c>
      <c r="AE86" s="18" t="b">
        <f t="shared" ca="1" si="59"/>
        <v>0</v>
      </c>
      <c r="AF86" s="69" t="e">
        <f t="shared" ca="1" si="60"/>
        <v>#VALUE!</v>
      </c>
      <c r="AG86" s="70" t="e">
        <f t="shared" ca="1" si="64"/>
        <v>#VALUE!</v>
      </c>
      <c r="AH86" s="71">
        <f t="shared" si="61"/>
        <v>0.22819999999999999</v>
      </c>
      <c r="AJ86" s="72"/>
      <c r="AL86" s="73"/>
      <c r="AM86" s="74">
        <f t="shared" ca="1" si="0"/>
        <v>993.52</v>
      </c>
      <c r="AN86" s="75" t="e">
        <f t="shared" ca="1" si="62"/>
        <v>#VALUE!</v>
      </c>
    </row>
    <row r="87" spans="1:40" ht="45" x14ac:dyDescent="0.25">
      <c r="A87" t="str">
        <f t="shared" si="54"/>
        <v>S</v>
      </c>
      <c r="B87">
        <f t="shared" ca="1" si="2"/>
        <v>2</v>
      </c>
      <c r="C87" t="str">
        <f t="shared" ca="1" si="3"/>
        <v>S</v>
      </c>
      <c r="D87">
        <f t="shared" ca="1" si="4"/>
        <v>0</v>
      </c>
      <c r="E87" t="e">
        <f ca="1">IF($C87=1,OFFSET(E87,-1,0)+MAX(1,COUNTIF([1]QCI!$A$13:$A$24,OFFSET([1]ORÇAMENTO!E85,-1,0))),OFFSET(E87,-1,0))</f>
        <v>#VALUE!</v>
      </c>
      <c r="F87">
        <f t="shared" ca="1" si="5"/>
        <v>4</v>
      </c>
      <c r="G87">
        <f t="shared" ca="1" si="6"/>
        <v>0</v>
      </c>
      <c r="H87">
        <f t="shared" ca="1" si="7"/>
        <v>0</v>
      </c>
      <c r="I87">
        <f t="shared" ca="1" si="8"/>
        <v>1</v>
      </c>
      <c r="J87">
        <f t="shared" ca="1" si="78"/>
        <v>0</v>
      </c>
      <c r="K87">
        <f ca="1">IF(OR($C87="S",$C87=0),0,MATCH(OFFSET($D87,0,$C87)+IF($C87&lt;&gt;1,1,COUNTIF([1]QCI!$A$13:$A$24,[1]ORÇAMENTO!E85)),OFFSET($D87,1,$C87,ROW($C$223)-ROW($C87)),0))</f>
        <v>0</v>
      </c>
      <c r="L87" s="53" t="str">
        <f t="shared" ca="1" si="10"/>
        <v>F</v>
      </c>
      <c r="M87" s="54" t="s">
        <v>7</v>
      </c>
      <c r="N87" s="55" t="str">
        <f t="shared" ca="1" si="11"/>
        <v>Serviço</v>
      </c>
      <c r="O87" s="56" t="s">
        <v>310</v>
      </c>
      <c r="P87" s="57" t="s">
        <v>62</v>
      </c>
      <c r="Q87" s="58" t="s">
        <v>162</v>
      </c>
      <c r="R87" s="59" t="s">
        <v>168</v>
      </c>
      <c r="S87" s="60" t="s">
        <v>142</v>
      </c>
      <c r="T87" s="61">
        <f t="shared" ref="T87:T92" si="81">AJ87</f>
        <v>1</v>
      </c>
      <c r="U87" s="62">
        <f t="shared" si="80"/>
        <v>74.819999999999993</v>
      </c>
      <c r="V87" s="63" t="s">
        <v>10</v>
      </c>
      <c r="W87" s="61">
        <f t="shared" ca="1" si="55"/>
        <v>91.89</v>
      </c>
      <c r="X87" s="64">
        <f t="shared" ca="1" si="56"/>
        <v>91.89</v>
      </c>
      <c r="Y87" s="65" t="s">
        <v>63</v>
      </c>
      <c r="Z87" t="str">
        <f t="shared" ca="1" si="14"/>
        <v>RA</v>
      </c>
      <c r="AA87" s="66">
        <f ca="1">IF($C87="S",IF($Z87="CP",$X87,IF($Z87="RA",(($X87)*[1]QCI!$AA$3),0)),SomaAgrup)</f>
        <v>0</v>
      </c>
      <c r="AB87" s="67">
        <f t="shared" ca="1" si="57"/>
        <v>0</v>
      </c>
      <c r="AC87" s="68" t="str">
        <f t="shared" ca="1" si="58"/>
        <v/>
      </c>
      <c r="AD87" s="8" t="str">
        <f ca="1">IF(C87&lt;=CRONO.NivelExibicao,MAX($AD$15:OFFSET(AD87,-1,0))+IF($C87&lt;&gt;1,1,MAX(1,COUNTIF([1]QCI!$A$13:$A$24,OFFSET($E87,-1,0)))),"")</f>
        <v/>
      </c>
      <c r="AE87" s="18" t="str">
        <f t="shared" ca="1" si="59"/>
        <v xml:space="preserve">SINAPI  101876 </v>
      </c>
      <c r="AF87" s="69" t="e">
        <f t="shared" ca="1" si="60"/>
        <v>#VALUE!</v>
      </c>
      <c r="AG87" s="70">
        <v>74.819999999999993</v>
      </c>
      <c r="AH87" s="71">
        <f t="shared" si="61"/>
        <v>0.22819999999999999</v>
      </c>
      <c r="AJ87" s="72">
        <v>1</v>
      </c>
      <c r="AL87" s="73"/>
      <c r="AM87" s="74">
        <f t="shared" ca="1" si="0"/>
        <v>91.89</v>
      </c>
      <c r="AN87" s="75">
        <f t="shared" si="62"/>
        <v>91.89</v>
      </c>
    </row>
    <row r="88" spans="1:40" ht="30" x14ac:dyDescent="0.25">
      <c r="A88" t="str">
        <f t="shared" si="54"/>
        <v>S</v>
      </c>
      <c r="B88">
        <f t="shared" ca="1" si="2"/>
        <v>2</v>
      </c>
      <c r="C88" t="str">
        <f t="shared" ca="1" si="3"/>
        <v>S</v>
      </c>
      <c r="D88">
        <f t="shared" ca="1" si="4"/>
        <v>0</v>
      </c>
      <c r="E88" t="e">
        <f ca="1">IF($C88=1,OFFSET(E88,-1,0)+MAX(1,COUNTIF([1]QCI!$A$13:$A$24,OFFSET([1]ORÇAMENTO!E86,-1,0))),OFFSET(E88,-1,0))</f>
        <v>#VALUE!</v>
      </c>
      <c r="F88">
        <f t="shared" ca="1" si="5"/>
        <v>4</v>
      </c>
      <c r="G88">
        <f t="shared" ca="1" si="6"/>
        <v>0</v>
      </c>
      <c r="H88">
        <f t="shared" ca="1" si="7"/>
        <v>0</v>
      </c>
      <c r="I88">
        <f t="shared" ca="1" si="8"/>
        <v>2</v>
      </c>
      <c r="J88">
        <f t="shared" ca="1" si="78"/>
        <v>0</v>
      </c>
      <c r="K88">
        <f ca="1">IF(OR($C88="S",$C88=0),0,MATCH(OFFSET($D88,0,$C88)+IF($C88&lt;&gt;1,1,COUNTIF([1]QCI!$A$13:$A$24,[1]ORÇAMENTO!E86)),OFFSET($D88,1,$C88,ROW($C$223)-ROW($C88)),0))</f>
        <v>0</v>
      </c>
      <c r="L88" s="53" t="str">
        <f t="shared" ca="1" si="10"/>
        <v>F</v>
      </c>
      <c r="M88" s="54" t="s">
        <v>7</v>
      </c>
      <c r="N88" s="55" t="str">
        <f t="shared" ca="1" si="11"/>
        <v>Serviço</v>
      </c>
      <c r="O88" s="56" t="s">
        <v>311</v>
      </c>
      <c r="P88" s="57" t="s">
        <v>62</v>
      </c>
      <c r="Q88" s="58" t="s">
        <v>163</v>
      </c>
      <c r="R88" s="59" t="s">
        <v>169</v>
      </c>
      <c r="S88" s="60" t="s">
        <v>142</v>
      </c>
      <c r="T88" s="61">
        <f t="shared" si="81"/>
        <v>1</v>
      </c>
      <c r="U88" s="62">
        <f t="shared" si="80"/>
        <v>71.010000000000005</v>
      </c>
      <c r="V88" s="63" t="s">
        <v>10</v>
      </c>
      <c r="W88" s="61">
        <f t="shared" ca="1" si="55"/>
        <v>87.21</v>
      </c>
      <c r="X88" s="64">
        <f t="shared" ca="1" si="56"/>
        <v>87.21</v>
      </c>
      <c r="Y88" s="65" t="s">
        <v>63</v>
      </c>
      <c r="Z88" t="str">
        <f t="shared" ca="1" si="14"/>
        <v>RA</v>
      </c>
      <c r="AA88" s="66">
        <f ca="1">IF($C88="S",IF($Z88="CP",$X88,IF($Z88="RA",(($X88)*[1]QCI!$AA$3),0)),SomaAgrup)</f>
        <v>0</v>
      </c>
      <c r="AB88" s="67">
        <f t="shared" ca="1" si="57"/>
        <v>0</v>
      </c>
      <c r="AC88" s="68" t="str">
        <f t="shared" ca="1" si="58"/>
        <v/>
      </c>
      <c r="AD88" s="8" t="str">
        <f ca="1">IF(C88&lt;=CRONO.NivelExibicao,MAX($AD$15:OFFSET(AD88,-1,0))+IF($C88&lt;&gt;1,1,MAX(1,COUNTIF([1]QCI!$A$13:$A$24,OFFSET($E88,-1,0)))),"")</f>
        <v/>
      </c>
      <c r="AE88" s="18" t="str">
        <f t="shared" ca="1" si="59"/>
        <v xml:space="preserve">SINAPI  93665 </v>
      </c>
      <c r="AF88" s="69" t="e">
        <f t="shared" ca="1" si="60"/>
        <v>#VALUE!</v>
      </c>
      <c r="AG88" s="70">
        <v>71.010000000000005</v>
      </c>
      <c r="AH88" s="71">
        <f t="shared" si="61"/>
        <v>0.22819999999999999</v>
      </c>
      <c r="AJ88" s="72">
        <v>1</v>
      </c>
      <c r="AL88" s="73"/>
      <c r="AM88" s="74">
        <f t="shared" ca="1" si="0"/>
        <v>87.21</v>
      </c>
      <c r="AN88" s="75">
        <f t="shared" si="62"/>
        <v>87.21</v>
      </c>
    </row>
    <row r="89" spans="1:40" ht="30" x14ac:dyDescent="0.25">
      <c r="A89" t="str">
        <f t="shared" si="54"/>
        <v>S</v>
      </c>
      <c r="B89">
        <f t="shared" ca="1" si="2"/>
        <v>2</v>
      </c>
      <c r="C89" t="str">
        <f t="shared" ca="1" si="3"/>
        <v>S</v>
      </c>
      <c r="D89">
        <f t="shared" ca="1" si="4"/>
        <v>0</v>
      </c>
      <c r="E89" t="e">
        <f ca="1">IF($C89=1,OFFSET(E89,-1,0)+MAX(1,COUNTIF([1]QCI!$A$13:$A$24,OFFSET([1]ORÇAMENTO!E87,-1,0))),OFFSET(E89,-1,0))</f>
        <v>#VALUE!</v>
      </c>
      <c r="F89">
        <f t="shared" ca="1" si="5"/>
        <v>4</v>
      </c>
      <c r="G89">
        <f t="shared" ca="1" si="6"/>
        <v>0</v>
      </c>
      <c r="H89">
        <f t="shared" ca="1" si="7"/>
        <v>0</v>
      </c>
      <c r="I89">
        <f t="shared" ca="1" si="8"/>
        <v>3</v>
      </c>
      <c r="J89">
        <f t="shared" ca="1" si="78"/>
        <v>0</v>
      </c>
      <c r="K89">
        <f ca="1">IF(OR($C89="S",$C89=0),0,MATCH(OFFSET($D89,0,$C89)+IF($C89&lt;&gt;1,1,COUNTIF([1]QCI!$A$13:$A$24,[1]ORÇAMENTO!E87)),OFFSET($D89,1,$C89,ROW($C$223)-ROW($C89)),0))</f>
        <v>0</v>
      </c>
      <c r="L89" s="53" t="str">
        <f t="shared" ca="1" si="10"/>
        <v>F</v>
      </c>
      <c r="M89" s="54" t="s">
        <v>7</v>
      </c>
      <c r="N89" s="55" t="str">
        <f t="shared" ca="1" si="11"/>
        <v>Serviço</v>
      </c>
      <c r="O89" s="56" t="s">
        <v>312</v>
      </c>
      <c r="P89" s="57" t="s">
        <v>62</v>
      </c>
      <c r="Q89" s="58" t="s">
        <v>164</v>
      </c>
      <c r="R89" s="59" t="s">
        <v>170</v>
      </c>
      <c r="S89" s="60" t="s">
        <v>142</v>
      </c>
      <c r="T89" s="61">
        <f t="shared" si="81"/>
        <v>1</v>
      </c>
      <c r="U89" s="62">
        <f t="shared" si="80"/>
        <v>14.19</v>
      </c>
      <c r="V89" s="63" t="s">
        <v>10</v>
      </c>
      <c r="W89" s="61">
        <f t="shared" ca="1" si="55"/>
        <v>17.43</v>
      </c>
      <c r="X89" s="64">
        <f t="shared" ca="1" si="56"/>
        <v>17.43</v>
      </c>
      <c r="Y89" s="65" t="s">
        <v>63</v>
      </c>
      <c r="Z89" t="str">
        <f t="shared" ca="1" si="14"/>
        <v>RA</v>
      </c>
      <c r="AA89" s="66">
        <f ca="1">IF($C89="S",IF($Z89="CP",$X89,IF($Z89="RA",(($X89)*[1]QCI!$AA$3),0)),SomaAgrup)</f>
        <v>0</v>
      </c>
      <c r="AB89" s="67">
        <f t="shared" ca="1" si="57"/>
        <v>0</v>
      </c>
      <c r="AC89" s="68" t="str">
        <f t="shared" ca="1" si="58"/>
        <v/>
      </c>
      <c r="AD89" s="8" t="str">
        <f ca="1">IF(C89&lt;=CRONO.NivelExibicao,MAX($AD$15:OFFSET(AD89,-1,0))+IF($C89&lt;&gt;1,1,MAX(1,COUNTIF([1]QCI!$A$13:$A$24,OFFSET($E89,-1,0)))),"")</f>
        <v/>
      </c>
      <c r="AE89" s="18" t="str">
        <f t="shared" ca="1" si="59"/>
        <v xml:space="preserve">SINAPI  93655 </v>
      </c>
      <c r="AF89" s="69" t="e">
        <f t="shared" ca="1" si="60"/>
        <v>#VALUE!</v>
      </c>
      <c r="AG89" s="70">
        <v>14.19</v>
      </c>
      <c r="AH89" s="71">
        <f t="shared" si="61"/>
        <v>0.22819999999999999</v>
      </c>
      <c r="AJ89" s="72">
        <v>1</v>
      </c>
      <c r="AL89" s="73"/>
      <c r="AM89" s="74">
        <f t="shared" ca="1" si="0"/>
        <v>17.43</v>
      </c>
      <c r="AN89" s="75">
        <f t="shared" si="62"/>
        <v>17.43</v>
      </c>
    </row>
    <row r="90" spans="1:40" ht="60" x14ac:dyDescent="0.25">
      <c r="A90" t="str">
        <f t="shared" si="54"/>
        <v>S</v>
      </c>
      <c r="B90">
        <f t="shared" ca="1" si="2"/>
        <v>2</v>
      </c>
      <c r="C90" t="str">
        <f t="shared" ca="1" si="3"/>
        <v>S</v>
      </c>
      <c r="D90">
        <f t="shared" ca="1" si="4"/>
        <v>0</v>
      </c>
      <c r="E90" t="e">
        <f ca="1">IF($C90=1,OFFSET(E90,-1,0)+MAX(1,COUNTIF([1]QCI!$A$13:$A$24,OFFSET([1]ORÇAMENTO!E88,-1,0))),OFFSET(E90,-1,0))</f>
        <v>#VALUE!</v>
      </c>
      <c r="F90">
        <f t="shared" ca="1" si="5"/>
        <v>4</v>
      </c>
      <c r="G90">
        <f t="shared" ca="1" si="6"/>
        <v>0</v>
      </c>
      <c r="H90">
        <f t="shared" ca="1" si="7"/>
        <v>0</v>
      </c>
      <c r="I90">
        <f t="shared" ca="1" si="8"/>
        <v>4</v>
      </c>
      <c r="J90">
        <f t="shared" ca="1" si="78"/>
        <v>0</v>
      </c>
      <c r="K90">
        <f ca="1">IF(OR($C90="S",$C90=0),0,MATCH(OFFSET($D90,0,$C90)+IF($C90&lt;&gt;1,1,COUNTIF([1]QCI!$A$13:$A$24,[1]ORÇAMENTO!E88)),OFFSET($D90,1,$C90,ROW($C$223)-ROW($C90)),0))</f>
        <v>0</v>
      </c>
      <c r="L90" s="53" t="str">
        <f t="shared" ca="1" si="10"/>
        <v>F</v>
      </c>
      <c r="M90" s="54" t="s">
        <v>7</v>
      </c>
      <c r="N90" s="55" t="str">
        <f t="shared" ca="1" si="11"/>
        <v>Serviço</v>
      </c>
      <c r="O90" s="56" t="s">
        <v>313</v>
      </c>
      <c r="P90" s="57" t="s">
        <v>62</v>
      </c>
      <c r="Q90" s="58" t="s">
        <v>165</v>
      </c>
      <c r="R90" s="59" t="s">
        <v>171</v>
      </c>
      <c r="S90" s="60" t="s">
        <v>142</v>
      </c>
      <c r="T90" s="61">
        <f t="shared" si="81"/>
        <v>1</v>
      </c>
      <c r="U90" s="62">
        <f t="shared" si="80"/>
        <v>214.61</v>
      </c>
      <c r="V90" s="63" t="s">
        <v>10</v>
      </c>
      <c r="W90" s="61">
        <f t="shared" ca="1" si="55"/>
        <v>263.58</v>
      </c>
      <c r="X90" s="64">
        <f t="shared" ca="1" si="56"/>
        <v>263.58</v>
      </c>
      <c r="Y90" s="65" t="s">
        <v>63</v>
      </c>
      <c r="Z90" t="str">
        <f t="shared" ca="1" si="14"/>
        <v>RA</v>
      </c>
      <c r="AA90" s="66">
        <f ca="1">IF($C90="S",IF($Z90="CP",$X90,IF($Z90="RA",(($X90)*[1]QCI!$AA$3),0)),SomaAgrup)</f>
        <v>0</v>
      </c>
      <c r="AB90" s="67">
        <f t="shared" ca="1" si="57"/>
        <v>0</v>
      </c>
      <c r="AC90" s="68" t="str">
        <f t="shared" ca="1" si="58"/>
        <v/>
      </c>
      <c r="AD90" s="8" t="str">
        <f ca="1">IF(C90&lt;=CRONO.NivelExibicao,MAX($AD$15:OFFSET(AD90,-1,0))+IF($C90&lt;&gt;1,1,MAX(1,COUNTIF([1]QCI!$A$13:$A$24,OFFSET($E90,-1,0)))),"")</f>
        <v/>
      </c>
      <c r="AE90" s="18" t="str">
        <f t="shared" ca="1" si="59"/>
        <v xml:space="preserve">SINAPI  93145 </v>
      </c>
      <c r="AF90" s="69" t="e">
        <f t="shared" ca="1" si="60"/>
        <v>#VALUE!</v>
      </c>
      <c r="AG90" s="70">
        <v>214.61</v>
      </c>
      <c r="AH90" s="71">
        <f t="shared" si="61"/>
        <v>0.22819999999999999</v>
      </c>
      <c r="AJ90" s="72">
        <v>1</v>
      </c>
      <c r="AL90" s="73"/>
      <c r="AM90" s="74">
        <f t="shared" ca="1" si="0"/>
        <v>263.58</v>
      </c>
      <c r="AN90" s="75">
        <f t="shared" si="62"/>
        <v>263.58</v>
      </c>
    </row>
    <row r="91" spans="1:40" ht="30" x14ac:dyDescent="0.25">
      <c r="A91" t="str">
        <f t="shared" si="54"/>
        <v>S</v>
      </c>
      <c r="B91">
        <f t="shared" ca="1" si="2"/>
        <v>2</v>
      </c>
      <c r="C91" t="str">
        <f t="shared" ca="1" si="3"/>
        <v>S</v>
      </c>
      <c r="D91">
        <f t="shared" ca="1" si="4"/>
        <v>0</v>
      </c>
      <c r="E91" t="e">
        <f ca="1">IF($C91=1,OFFSET(E91,-1,0)+MAX(1,COUNTIF([1]QCI!$A$13:$A$24,OFFSET([1]ORÇAMENTO!E89,-1,0))),OFFSET(E91,-1,0))</f>
        <v>#VALUE!</v>
      </c>
      <c r="F91">
        <f t="shared" ca="1" si="5"/>
        <v>4</v>
      </c>
      <c r="G91">
        <f t="shared" ca="1" si="6"/>
        <v>0</v>
      </c>
      <c r="H91">
        <f t="shared" ca="1" si="7"/>
        <v>0</v>
      </c>
      <c r="I91">
        <f t="shared" ca="1" si="8"/>
        <v>5</v>
      </c>
      <c r="J91">
        <f t="shared" ca="1" si="78"/>
        <v>0</v>
      </c>
      <c r="K91">
        <f ca="1">IF(OR($C91="S",$C91=0),0,MATCH(OFFSET($D91,0,$C91)+IF($C91&lt;&gt;1,1,COUNTIF([1]QCI!$A$13:$A$24,[1]ORÇAMENTO!E89)),OFFSET($D91,1,$C91,ROW($C$223)-ROW($C91)),0))</f>
        <v>0</v>
      </c>
      <c r="L91" s="53" t="str">
        <f t="shared" ca="1" si="10"/>
        <v>F</v>
      </c>
      <c r="M91" s="54" t="s">
        <v>7</v>
      </c>
      <c r="N91" s="55" t="str">
        <f t="shared" ca="1" si="11"/>
        <v>Serviço</v>
      </c>
      <c r="O91" s="56" t="s">
        <v>314</v>
      </c>
      <c r="P91" s="57" t="s">
        <v>62</v>
      </c>
      <c r="Q91" s="58" t="s">
        <v>166</v>
      </c>
      <c r="R91" s="59" t="s">
        <v>172</v>
      </c>
      <c r="S91" s="60" t="s">
        <v>142</v>
      </c>
      <c r="T91" s="61">
        <f t="shared" si="81"/>
        <v>1</v>
      </c>
      <c r="U91" s="62">
        <f t="shared" si="80"/>
        <v>40.700000000000003</v>
      </c>
      <c r="V91" s="63" t="s">
        <v>10</v>
      </c>
      <c r="W91" s="61">
        <f t="shared" ca="1" si="55"/>
        <v>49.99</v>
      </c>
      <c r="X91" s="64">
        <f t="shared" ca="1" si="56"/>
        <v>49.99</v>
      </c>
      <c r="Y91" s="65" t="s">
        <v>63</v>
      </c>
      <c r="Z91" t="str">
        <f t="shared" ca="1" si="14"/>
        <v>RA</v>
      </c>
      <c r="AA91" s="66">
        <f ca="1">IF($C91="S",IF($Z91="CP",$X91,IF($Z91="RA",(($X91)*[1]QCI!$AA$3),0)),SomaAgrup)</f>
        <v>0</v>
      </c>
      <c r="AB91" s="67">
        <f t="shared" ca="1" si="57"/>
        <v>0</v>
      </c>
      <c r="AC91" s="68" t="str">
        <f t="shared" ca="1" si="58"/>
        <v/>
      </c>
      <c r="AD91" s="8" t="str">
        <f ca="1">IF(C91&lt;=CRONO.NivelExibicao,MAX($AD$15:OFFSET(AD91,-1,0))+IF($C91&lt;&gt;1,1,MAX(1,COUNTIF([1]QCI!$A$13:$A$24,OFFSET($E91,-1,0)))),"")</f>
        <v/>
      </c>
      <c r="AE91" s="18" t="str">
        <f t="shared" ca="1" si="59"/>
        <v xml:space="preserve">SINAPI  103782 </v>
      </c>
      <c r="AF91" s="69" t="e">
        <f t="shared" ca="1" si="60"/>
        <v>#VALUE!</v>
      </c>
      <c r="AG91" s="70">
        <v>40.700000000000003</v>
      </c>
      <c r="AH91" s="71">
        <f t="shared" si="61"/>
        <v>0.22819999999999999</v>
      </c>
      <c r="AJ91" s="72">
        <v>1</v>
      </c>
      <c r="AL91" s="73"/>
      <c r="AM91" s="74">
        <f t="shared" ca="1" si="0"/>
        <v>49.99</v>
      </c>
      <c r="AN91" s="75">
        <f t="shared" si="62"/>
        <v>49.99</v>
      </c>
    </row>
    <row r="92" spans="1:40" ht="45" x14ac:dyDescent="0.25">
      <c r="A92" t="str">
        <f t="shared" si="54"/>
        <v>S</v>
      </c>
      <c r="B92">
        <f t="shared" ca="1" si="2"/>
        <v>2</v>
      </c>
      <c r="C92" t="str">
        <f t="shared" ca="1" si="3"/>
        <v>S</v>
      </c>
      <c r="D92">
        <f t="shared" ca="1" si="4"/>
        <v>0</v>
      </c>
      <c r="E92" t="e">
        <f ca="1">IF($C92=1,OFFSET(E92,-1,0)+MAX(1,COUNTIF([1]QCI!$A$13:$A$24,OFFSET([1]ORÇAMENTO!E90,-1,0))),OFFSET(E92,-1,0))</f>
        <v>#VALUE!</v>
      </c>
      <c r="F92">
        <f t="shared" ca="1" si="5"/>
        <v>4</v>
      </c>
      <c r="G92">
        <f t="shared" ca="1" si="6"/>
        <v>0</v>
      </c>
      <c r="H92">
        <f t="shared" ca="1" si="7"/>
        <v>0</v>
      </c>
      <c r="I92">
        <f t="shared" ca="1" si="8"/>
        <v>6</v>
      </c>
      <c r="J92">
        <f t="shared" ca="1" si="78"/>
        <v>0</v>
      </c>
      <c r="K92">
        <f ca="1">IF(OR($C92="S",$C92=0),0,MATCH(OFFSET($D92,0,$C92)+IF($C92&lt;&gt;1,1,COUNTIF([1]QCI!$A$13:$A$24,[1]ORÇAMENTO!E90)),OFFSET($D92,1,$C92,ROW($C$223)-ROW($C92)),0))</f>
        <v>0</v>
      </c>
      <c r="L92" s="53" t="str">
        <f t="shared" ca="1" si="10"/>
        <v>F</v>
      </c>
      <c r="M92" s="54" t="s">
        <v>7</v>
      </c>
      <c r="N92" s="55" t="str">
        <f t="shared" ca="1" si="11"/>
        <v>Serviço</v>
      </c>
      <c r="O92" s="56" t="s">
        <v>315</v>
      </c>
      <c r="P92" s="57" t="s">
        <v>62</v>
      </c>
      <c r="Q92" s="58" t="s">
        <v>167</v>
      </c>
      <c r="R92" s="59" t="s">
        <v>173</v>
      </c>
      <c r="S92" s="60" t="s">
        <v>142</v>
      </c>
      <c r="T92" s="61">
        <f t="shared" si="81"/>
        <v>2</v>
      </c>
      <c r="U92" s="62">
        <f t="shared" si="80"/>
        <v>196.8</v>
      </c>
      <c r="V92" s="63" t="s">
        <v>10</v>
      </c>
      <c r="W92" s="61">
        <f t="shared" ca="1" si="55"/>
        <v>241.71</v>
      </c>
      <c r="X92" s="64">
        <f t="shared" ca="1" si="56"/>
        <v>483.42</v>
      </c>
      <c r="Y92" s="65" t="s">
        <v>63</v>
      </c>
      <c r="Z92" t="str">
        <f t="shared" ca="1" si="14"/>
        <v>RA</v>
      </c>
      <c r="AA92" s="66">
        <f ca="1">IF($C92="S",IF($Z92="CP",$X92,IF($Z92="RA",(($X92)*[1]QCI!$AA$3),0)),SomaAgrup)</f>
        <v>0</v>
      </c>
      <c r="AB92" s="67">
        <f t="shared" ca="1" si="57"/>
        <v>0</v>
      </c>
      <c r="AC92" s="68" t="str">
        <f t="shared" ca="1" si="58"/>
        <v/>
      </c>
      <c r="AD92" s="8" t="str">
        <f ca="1">IF(C92&lt;=CRONO.NivelExibicao,MAX($AD$15:OFFSET(AD92,-1,0))+IF($C92&lt;&gt;1,1,MAX(1,COUNTIF([1]QCI!$A$13:$A$24,OFFSET($E92,-1,0)))),"")</f>
        <v/>
      </c>
      <c r="AE92" s="18" t="str">
        <f t="shared" ca="1" si="59"/>
        <v xml:space="preserve">SINAPI  93142 </v>
      </c>
      <c r="AF92" s="69" t="e">
        <f t="shared" ca="1" si="60"/>
        <v>#VALUE!</v>
      </c>
      <c r="AG92" s="70">
        <v>196.8</v>
      </c>
      <c r="AH92" s="71">
        <f t="shared" si="61"/>
        <v>0.22819999999999999</v>
      </c>
      <c r="AJ92" s="72">
        <v>2</v>
      </c>
      <c r="AL92" s="73"/>
      <c r="AM92" s="74">
        <f t="shared" ca="1" si="0"/>
        <v>483.42</v>
      </c>
      <c r="AN92" s="75">
        <f t="shared" si="62"/>
        <v>241.71</v>
      </c>
    </row>
    <row r="93" spans="1:40" x14ac:dyDescent="0.25">
      <c r="A93">
        <f t="shared" si="54"/>
        <v>1</v>
      </c>
      <c r="B93">
        <f t="shared" ca="1" si="2"/>
        <v>1</v>
      </c>
      <c r="C93">
        <f t="shared" ca="1" si="3"/>
        <v>1</v>
      </c>
      <c r="D93">
        <f t="shared" ca="1" si="4"/>
        <v>130</v>
      </c>
      <c r="E93" t="e">
        <f ca="1">IF($C93=1,OFFSET(E93,-1,0)+MAX(1,COUNTIF([1]QCI!$A$13:$A$24,OFFSET([1]ORÇAMENTO!E91,-1,0))),OFFSET(E93,-1,0))</f>
        <v>#VALUE!</v>
      </c>
      <c r="F93">
        <f t="shared" ca="1" si="5"/>
        <v>0</v>
      </c>
      <c r="G93">
        <f t="shared" ca="1" si="6"/>
        <v>0</v>
      </c>
      <c r="H93">
        <f t="shared" ca="1" si="7"/>
        <v>0</v>
      </c>
      <c r="I93">
        <f t="shared" ca="1" si="8"/>
        <v>0</v>
      </c>
      <c r="J93">
        <f t="shared" ca="1" si="78"/>
        <v>130</v>
      </c>
      <c r="K93" t="e">
        <f ca="1">IF(OR($C93="S",$C93=0),0,MATCH(OFFSET($D93,0,$C93)+IF($C93&lt;&gt;1,1,COUNTIF([1]QCI!$A$13:$A$24,[1]ORÇAMENTO!E91)),OFFSET($D93,1,$C93,ROW($C$223)-ROW($C93)),0))</f>
        <v>#VALUE!</v>
      </c>
      <c r="L93" s="53" t="str">
        <f t="shared" ca="1" si="10"/>
        <v>F</v>
      </c>
      <c r="M93" s="54" t="s">
        <v>3</v>
      </c>
      <c r="N93" s="55" t="str">
        <f t="shared" ca="1" si="11"/>
        <v>Meta</v>
      </c>
      <c r="O93" s="56" t="s">
        <v>316</v>
      </c>
      <c r="P93" s="57" t="s">
        <v>62</v>
      </c>
      <c r="Q93" s="58"/>
      <c r="R93" s="59" t="s">
        <v>93</v>
      </c>
      <c r="S93" s="60" t="str">
        <f t="shared" ca="1" si="63"/>
        <v>-</v>
      </c>
      <c r="T93" s="61" t="e">
        <f ca="1">OFFSET([1]CÁLCULO!H$15,ROW($T93)-ROW(T$15),0)</f>
        <v>#VALUE!</v>
      </c>
      <c r="U93" s="62"/>
      <c r="V93" s="63" t="s">
        <v>10</v>
      </c>
      <c r="W93" s="61">
        <f t="shared" ca="1" si="55"/>
        <v>0</v>
      </c>
      <c r="X93" s="64">
        <f ca="1">ROUND(SUM(X94,X98,X101,),2)</f>
        <v>6813.36</v>
      </c>
      <c r="Y93" s="65" t="s">
        <v>63</v>
      </c>
      <c r="Z93" t="str">
        <f t="shared" ca="1" si="14"/>
        <v/>
      </c>
      <c r="AA93" s="66">
        <f ca="1">IF($C93="S",IF($Z93="CP",$X93,IF($Z93="RA",(($X93)*[1]QCI!$AA$3),0)),SomaAgrup)</f>
        <v>0</v>
      </c>
      <c r="AB93" s="67">
        <f t="shared" ca="1" si="57"/>
        <v>0</v>
      </c>
      <c r="AC93" s="68" t="e">
        <f t="shared" ca="1" si="58"/>
        <v>#VALUE!</v>
      </c>
      <c r="AD93" s="8" t="e">
        <f ca="1">IF(C93&lt;=CRONO.NivelExibicao,MAX($AD$15:OFFSET(AD93,-1,0))+IF($C93&lt;&gt;1,1,MAX(1,COUNTIF([1]QCI!$A$13:$A$24,OFFSET($E93,-1,0)))),"")</f>
        <v>#VALUE!</v>
      </c>
      <c r="AE93" s="18" t="b">
        <f t="shared" ca="1" si="59"/>
        <v>0</v>
      </c>
      <c r="AF93" s="69" t="e">
        <f t="shared" ca="1" si="60"/>
        <v>#VALUE!</v>
      </c>
      <c r="AG93" s="70" t="e">
        <f t="shared" ca="1" si="64"/>
        <v>#VALUE!</v>
      </c>
      <c r="AH93" s="71">
        <f t="shared" si="61"/>
        <v>0.22819999999999999</v>
      </c>
      <c r="AJ93" s="72"/>
      <c r="AL93" s="73"/>
      <c r="AM93" s="74">
        <f t="shared" ca="1" si="0"/>
        <v>6813.36</v>
      </c>
      <c r="AN93" s="75">
        <f t="shared" si="62"/>
        <v>0</v>
      </c>
    </row>
    <row r="94" spans="1:40" x14ac:dyDescent="0.25">
      <c r="A94" t="str">
        <f t="shared" si="54"/>
        <v>S</v>
      </c>
      <c r="B94">
        <f t="shared" ca="1" si="2"/>
        <v>2</v>
      </c>
      <c r="C94">
        <f t="shared" ca="1" si="3"/>
        <v>2</v>
      </c>
      <c r="D94">
        <f t="shared" ca="1" si="4"/>
        <v>4</v>
      </c>
      <c r="E94" t="e">
        <f ca="1">IF($C94=1,OFFSET(E94,-1,0)+MAX(1,COUNTIF([1]QCI!$A$13:$A$24,OFFSET([1]ORÇAMENTO!E92,-1,0))),OFFSET(E94,-1,0))</f>
        <v>#VALUE!</v>
      </c>
      <c r="F94">
        <f t="shared" ca="1" si="5"/>
        <v>1</v>
      </c>
      <c r="G94">
        <f t="shared" ca="1" si="6"/>
        <v>0</v>
      </c>
      <c r="H94">
        <f t="shared" ca="1" si="7"/>
        <v>0</v>
      </c>
      <c r="I94">
        <f t="shared" ca="1" si="8"/>
        <v>0</v>
      </c>
      <c r="J94">
        <f t="shared" ca="1" si="78"/>
        <v>18</v>
      </c>
      <c r="K94">
        <f ca="1">IF(OR($C94="S",$C94=0),0,MATCH(OFFSET($D94,0,$C94)+IF($C94&lt;&gt;1,1,COUNTIF([1]QCI!$A$13:$A$24,[1]ORÇAMENTO!E92)),OFFSET($D94,1,$C94,ROW($C$223)-ROW($C94)),0))</f>
        <v>4</v>
      </c>
      <c r="L94" s="53" t="str">
        <f t="shared" ca="1" si="10"/>
        <v>F</v>
      </c>
      <c r="M94" s="54" t="s">
        <v>7</v>
      </c>
      <c r="N94" s="55" t="str">
        <f t="shared" ca="1" si="11"/>
        <v>Nível 2</v>
      </c>
      <c r="O94" s="56" t="s">
        <v>317</v>
      </c>
      <c r="P94" s="57" t="s">
        <v>62</v>
      </c>
      <c r="Q94" s="58"/>
      <c r="R94" s="59" t="s">
        <v>67</v>
      </c>
      <c r="S94" s="60" t="str">
        <f t="shared" ca="1" si="63"/>
        <v>-</v>
      </c>
      <c r="T94" s="61" t="e">
        <f ca="1">OFFSET([1]CÁLCULO!H$15,ROW($T94)-ROW(T$15),0)</f>
        <v>#VALUE!</v>
      </c>
      <c r="U94" s="62"/>
      <c r="V94" s="63" t="s">
        <v>10</v>
      </c>
      <c r="W94" s="61">
        <f t="shared" ca="1" si="55"/>
        <v>0</v>
      </c>
      <c r="X94" s="64">
        <f ca="1">ROUND(SUM(X95:X97),2)</f>
        <v>2402.5500000000002</v>
      </c>
      <c r="Y94" s="65" t="s">
        <v>63</v>
      </c>
      <c r="Z94" t="str">
        <f t="shared" ca="1" si="14"/>
        <v/>
      </c>
      <c r="AA94" s="66">
        <f ca="1">IF($C94="S",IF($Z94="CP",$X94,IF($Z94="RA",(($X94)*[1]QCI!$AA$3),0)),SomaAgrup)</f>
        <v>0</v>
      </c>
      <c r="AB94" s="67">
        <f t="shared" ca="1" si="57"/>
        <v>0</v>
      </c>
      <c r="AC94" s="68" t="e">
        <f t="shared" ca="1" si="58"/>
        <v>#VALUE!</v>
      </c>
      <c r="AD94" s="8" t="e">
        <f ca="1">IF(C94&lt;=CRONO.NivelExibicao,MAX($AD$15:OFFSET(AD94,-1,0))+IF($C94&lt;&gt;1,1,MAX(1,COUNTIF([1]QCI!$A$13:$A$24,OFFSET($E94,-1,0)))),"")</f>
        <v>#VALUE!</v>
      </c>
      <c r="AE94" s="18" t="b">
        <f t="shared" ca="1" si="59"/>
        <v>0</v>
      </c>
      <c r="AF94" s="69" t="e">
        <f t="shared" ca="1" si="60"/>
        <v>#VALUE!</v>
      </c>
      <c r="AG94" s="70" t="e">
        <f t="shared" ca="1" si="64"/>
        <v>#VALUE!</v>
      </c>
      <c r="AH94" s="71">
        <f t="shared" si="61"/>
        <v>0.22819999999999999</v>
      </c>
      <c r="AJ94" s="72"/>
      <c r="AL94" s="73"/>
      <c r="AM94" s="74">
        <f t="shared" ca="1" si="0"/>
        <v>2402.5500000000002</v>
      </c>
      <c r="AN94" s="75">
        <f t="shared" si="62"/>
        <v>0</v>
      </c>
    </row>
    <row r="95" spans="1:40" ht="30" x14ac:dyDescent="0.25">
      <c r="A95" t="str">
        <f t="shared" si="54"/>
        <v>S</v>
      </c>
      <c r="B95">
        <f t="shared" ca="1" si="2"/>
        <v>2</v>
      </c>
      <c r="C95" t="str">
        <f t="shared" ca="1" si="3"/>
        <v>S</v>
      </c>
      <c r="D95">
        <f t="shared" ca="1" si="4"/>
        <v>0</v>
      </c>
      <c r="E95" t="e">
        <f ca="1">IF($C95=1,OFFSET(E95,-1,0)+MAX(1,COUNTIF([1]QCI!$A$13:$A$24,OFFSET([1]ORÇAMENTO!E93,-1,0))),OFFSET(E95,-1,0))</f>
        <v>#VALUE!</v>
      </c>
      <c r="F95">
        <f t="shared" ca="1" si="5"/>
        <v>1</v>
      </c>
      <c r="G95">
        <f t="shared" ca="1" si="6"/>
        <v>0</v>
      </c>
      <c r="H95">
        <f t="shared" ca="1" si="7"/>
        <v>0</v>
      </c>
      <c r="I95">
        <f t="shared" ca="1" si="8"/>
        <v>1</v>
      </c>
      <c r="J95">
        <f t="shared" ca="1" si="78"/>
        <v>0</v>
      </c>
      <c r="K95">
        <f ca="1">IF(OR($C95="S",$C95=0),0,MATCH(OFFSET($D95,0,$C95)+IF($C95&lt;&gt;1,1,COUNTIF([1]QCI!$A$13:$A$24,[1]ORÇAMENTO!E93)),OFFSET($D95,1,$C95,ROW($C$223)-ROW($C95)),0))</f>
        <v>0</v>
      </c>
      <c r="L95" s="53" t="str">
        <f t="shared" ca="1" si="10"/>
        <v>F</v>
      </c>
      <c r="M95" s="54" t="s">
        <v>7</v>
      </c>
      <c r="N95" s="55" t="str">
        <f t="shared" ca="1" si="11"/>
        <v>Serviço</v>
      </c>
      <c r="O95" s="56" t="s">
        <v>318</v>
      </c>
      <c r="P95" s="57" t="s">
        <v>62</v>
      </c>
      <c r="Q95" s="58" t="s">
        <v>134</v>
      </c>
      <c r="R95" s="59" t="s">
        <v>127</v>
      </c>
      <c r="S95" s="60" t="s">
        <v>141</v>
      </c>
      <c r="T95" s="61">
        <f t="shared" ref="T95:T97" si="82">AJ95</f>
        <v>13.64</v>
      </c>
      <c r="U95" s="62">
        <f t="shared" si="80"/>
        <v>2.81</v>
      </c>
      <c r="V95" s="63" t="s">
        <v>10</v>
      </c>
      <c r="W95" s="61">
        <f t="shared" ca="1" si="55"/>
        <v>3.45</v>
      </c>
      <c r="X95" s="64">
        <f t="shared" ca="1" si="56"/>
        <v>47.06</v>
      </c>
      <c r="Y95" s="65" t="s">
        <v>63</v>
      </c>
      <c r="Z95" t="str">
        <f t="shared" ca="1" si="14"/>
        <v>RA</v>
      </c>
      <c r="AA95" s="66">
        <f ca="1">IF($C95="S",IF($Z95="CP",$X95,IF($Z95="RA",(($X95)*[1]QCI!$AA$3),0)),SomaAgrup)</f>
        <v>0</v>
      </c>
      <c r="AB95" s="67">
        <f t="shared" ca="1" si="57"/>
        <v>0</v>
      </c>
      <c r="AC95" s="68" t="str">
        <f t="shared" ca="1" si="58"/>
        <v/>
      </c>
      <c r="AD95" s="8" t="str">
        <f ca="1">IF(C95&lt;=CRONO.NivelExibicao,MAX($AD$15:OFFSET(AD95,-1,0))+IF($C95&lt;&gt;1,1,MAX(1,COUNTIF([1]QCI!$A$13:$A$24,OFFSET($E95,-1,0)))),"")</f>
        <v/>
      </c>
      <c r="AE95" s="18" t="str">
        <f t="shared" ca="1" si="59"/>
        <v xml:space="preserve">SINAPI  97647 </v>
      </c>
      <c r="AF95" s="69" t="e">
        <f t="shared" ca="1" si="60"/>
        <v>#VALUE!</v>
      </c>
      <c r="AG95" s="70">
        <v>2.81</v>
      </c>
      <c r="AH95" s="71">
        <f t="shared" si="61"/>
        <v>0.22819999999999999</v>
      </c>
      <c r="AJ95" s="72">
        <v>13.64</v>
      </c>
      <c r="AL95" s="73"/>
      <c r="AM95" s="74">
        <f t="shared" ca="1" si="0"/>
        <v>47.06</v>
      </c>
      <c r="AN95" s="75">
        <f t="shared" si="62"/>
        <v>3.45</v>
      </c>
    </row>
    <row r="96" spans="1:40" ht="45" x14ac:dyDescent="0.25">
      <c r="A96" t="str">
        <f t="shared" si="54"/>
        <v>S</v>
      </c>
      <c r="B96">
        <f t="shared" ca="1" si="2"/>
        <v>2</v>
      </c>
      <c r="C96" t="str">
        <f t="shared" ca="1" si="3"/>
        <v>S</v>
      </c>
      <c r="D96">
        <f t="shared" ca="1" si="4"/>
        <v>0</v>
      </c>
      <c r="E96" t="e">
        <f ca="1">IF($C96=1,OFFSET(E96,-1,0)+MAX(1,COUNTIF([1]QCI!$A$13:$A$24,OFFSET([1]ORÇAMENTO!E94,-1,0))),OFFSET(E96,-1,0))</f>
        <v>#VALUE!</v>
      </c>
      <c r="F96">
        <f t="shared" ca="1" si="5"/>
        <v>1</v>
      </c>
      <c r="G96">
        <f t="shared" ca="1" si="6"/>
        <v>0</v>
      </c>
      <c r="H96">
        <f t="shared" ca="1" si="7"/>
        <v>0</v>
      </c>
      <c r="I96">
        <f t="shared" ca="1" si="8"/>
        <v>2</v>
      </c>
      <c r="J96">
        <f t="shared" ca="1" si="78"/>
        <v>0</v>
      </c>
      <c r="K96">
        <f ca="1">IF(OR($C96="S",$C96=0),0,MATCH(OFFSET($D96,0,$C96)+IF($C96&lt;&gt;1,1,COUNTIF([1]QCI!$A$13:$A$24,[1]ORÇAMENTO!E94)),OFFSET($D96,1,$C96,ROW($C$223)-ROW($C96)),0))</f>
        <v>0</v>
      </c>
      <c r="L96" s="53" t="str">
        <f t="shared" ca="1" si="10"/>
        <v>F</v>
      </c>
      <c r="M96" s="54" t="s">
        <v>7</v>
      </c>
      <c r="N96" s="55" t="str">
        <f t="shared" ca="1" si="11"/>
        <v>Serviço</v>
      </c>
      <c r="O96" s="56" t="s">
        <v>319</v>
      </c>
      <c r="P96" s="57" t="s">
        <v>62</v>
      </c>
      <c r="Q96" s="58" t="s">
        <v>138</v>
      </c>
      <c r="R96" s="59" t="s">
        <v>131</v>
      </c>
      <c r="S96" s="60" t="s">
        <v>141</v>
      </c>
      <c r="T96" s="61">
        <f t="shared" si="82"/>
        <v>13.64</v>
      </c>
      <c r="U96" s="62">
        <f t="shared" si="80"/>
        <v>80.97</v>
      </c>
      <c r="V96" s="63" t="s">
        <v>10</v>
      </c>
      <c r="W96" s="61">
        <f t="shared" ca="1" si="55"/>
        <v>99.45</v>
      </c>
      <c r="X96" s="64">
        <f t="shared" ca="1" si="56"/>
        <v>1356.5</v>
      </c>
      <c r="Y96" s="65" t="s">
        <v>63</v>
      </c>
      <c r="Z96" t="str">
        <f t="shared" ca="1" si="14"/>
        <v>RA</v>
      </c>
      <c r="AA96" s="66">
        <f ca="1">IF($C96="S",IF($Z96="CP",$X96,IF($Z96="RA",(($X96)*[1]QCI!$AA$3),0)),SomaAgrup)</f>
        <v>0</v>
      </c>
      <c r="AB96" s="67">
        <f t="shared" ca="1" si="57"/>
        <v>0</v>
      </c>
      <c r="AC96" s="68" t="str">
        <f t="shared" ca="1" si="58"/>
        <v/>
      </c>
      <c r="AD96" s="8" t="str">
        <f ca="1">IF(C96&lt;=CRONO.NivelExibicao,MAX($AD$15:OFFSET(AD96,-1,0))+IF($C96&lt;&gt;1,1,MAX(1,COUNTIF([1]QCI!$A$13:$A$24,OFFSET($E96,-1,0)))),"")</f>
        <v/>
      </c>
      <c r="AE96" s="18" t="str">
        <f t="shared" ca="1" si="59"/>
        <v xml:space="preserve">SINAPI  92539 </v>
      </c>
      <c r="AF96" s="69" t="e">
        <f t="shared" ca="1" si="60"/>
        <v>#VALUE!</v>
      </c>
      <c r="AG96" s="70">
        <v>80.97</v>
      </c>
      <c r="AH96" s="71">
        <f t="shared" si="61"/>
        <v>0.22819999999999999</v>
      </c>
      <c r="AJ96" s="72">
        <v>13.64</v>
      </c>
      <c r="AL96" s="73"/>
      <c r="AM96" s="74">
        <f t="shared" ca="1" si="0"/>
        <v>1356.5</v>
      </c>
      <c r="AN96" s="75">
        <f t="shared" si="62"/>
        <v>99.45</v>
      </c>
    </row>
    <row r="97" spans="1:40" ht="60" x14ac:dyDescent="0.25">
      <c r="A97" t="str">
        <f t="shared" si="54"/>
        <v>S</v>
      </c>
      <c r="B97">
        <f t="shared" ca="1" si="2"/>
        <v>2</v>
      </c>
      <c r="C97" t="str">
        <f t="shared" ca="1" si="3"/>
        <v>S</v>
      </c>
      <c r="D97">
        <f t="shared" ca="1" si="4"/>
        <v>0</v>
      </c>
      <c r="E97" t="e">
        <f ca="1">IF($C97=1,OFFSET(E97,-1,0)+MAX(1,COUNTIF([1]QCI!$A$13:$A$24,OFFSET([1]ORÇAMENTO!E95,-1,0))),OFFSET(E97,-1,0))</f>
        <v>#VALUE!</v>
      </c>
      <c r="F97">
        <f t="shared" ca="1" si="5"/>
        <v>1</v>
      </c>
      <c r="G97">
        <f t="shared" ca="1" si="6"/>
        <v>0</v>
      </c>
      <c r="H97">
        <f t="shared" ca="1" si="7"/>
        <v>0</v>
      </c>
      <c r="I97">
        <f t="shared" ca="1" si="8"/>
        <v>3</v>
      </c>
      <c r="J97">
        <f t="shared" ca="1" si="78"/>
        <v>0</v>
      </c>
      <c r="K97">
        <f ca="1">IF(OR($C97="S",$C97=0),0,MATCH(OFFSET($D97,0,$C97)+IF($C97&lt;&gt;1,1,COUNTIF([1]QCI!$A$13:$A$24,[1]ORÇAMENTO!E95)),OFFSET($D97,1,$C97,ROW($C$223)-ROW($C97)),0))</f>
        <v>0</v>
      </c>
      <c r="L97" s="53" t="str">
        <f t="shared" ca="1" si="10"/>
        <v>F</v>
      </c>
      <c r="M97" s="54" t="s">
        <v>7</v>
      </c>
      <c r="N97" s="55" t="str">
        <f t="shared" ca="1" si="11"/>
        <v>Serviço</v>
      </c>
      <c r="O97" s="56" t="s">
        <v>320</v>
      </c>
      <c r="P97" s="57" t="s">
        <v>62</v>
      </c>
      <c r="Q97" s="58" t="s">
        <v>174</v>
      </c>
      <c r="R97" s="59" t="s">
        <v>175</v>
      </c>
      <c r="S97" s="60" t="s">
        <v>141</v>
      </c>
      <c r="T97" s="61">
        <f t="shared" si="82"/>
        <v>13.64</v>
      </c>
      <c r="U97" s="62">
        <f t="shared" si="80"/>
        <v>59.63</v>
      </c>
      <c r="V97" s="63" t="s">
        <v>10</v>
      </c>
      <c r="W97" s="61">
        <f t="shared" ca="1" si="55"/>
        <v>73.239999999999995</v>
      </c>
      <c r="X97" s="64">
        <f t="shared" ca="1" si="56"/>
        <v>998.99</v>
      </c>
      <c r="Y97" s="65" t="s">
        <v>63</v>
      </c>
      <c r="Z97" t="str">
        <f t="shared" ca="1" si="14"/>
        <v>RA</v>
      </c>
      <c r="AA97" s="66">
        <f ca="1">IF($C97="S",IF($Z97="CP",$X97,IF($Z97="RA",(($X97)*[1]QCI!$AA$3),0)),SomaAgrup)</f>
        <v>0</v>
      </c>
      <c r="AB97" s="67">
        <f t="shared" ca="1" si="57"/>
        <v>0</v>
      </c>
      <c r="AC97" s="68" t="str">
        <f t="shared" ca="1" si="58"/>
        <v/>
      </c>
      <c r="AD97" s="8" t="str">
        <f ca="1">IF(C97&lt;=CRONO.NivelExibicao,MAX($AD$15:OFFSET(AD97,-1,0))+IF($C97&lt;&gt;1,1,MAX(1,COUNTIF([1]QCI!$A$13:$A$24,OFFSET($E97,-1,0)))),"")</f>
        <v/>
      </c>
      <c r="AE97" s="18" t="str">
        <f t="shared" ca="1" si="59"/>
        <v xml:space="preserve">SINAPI  94210 </v>
      </c>
      <c r="AF97" s="69" t="e">
        <f t="shared" ca="1" si="60"/>
        <v>#VALUE!</v>
      </c>
      <c r="AG97" s="70">
        <v>59.63</v>
      </c>
      <c r="AH97" s="71">
        <f t="shared" si="61"/>
        <v>0.22819999999999999</v>
      </c>
      <c r="AJ97" s="72">
        <v>13.64</v>
      </c>
      <c r="AL97" s="73"/>
      <c r="AM97" s="74">
        <f t="shared" ca="1" si="0"/>
        <v>998.99</v>
      </c>
      <c r="AN97" s="75">
        <f t="shared" si="62"/>
        <v>73.239999999999995</v>
      </c>
    </row>
    <row r="98" spans="1:40" x14ac:dyDescent="0.25">
      <c r="A98">
        <f t="shared" si="54"/>
        <v>2</v>
      </c>
      <c r="B98">
        <f t="shared" ca="1" si="2"/>
        <v>2</v>
      </c>
      <c r="C98">
        <f t="shared" ca="1" si="3"/>
        <v>2</v>
      </c>
      <c r="D98">
        <f t="shared" ca="1" si="4"/>
        <v>3</v>
      </c>
      <c r="E98" t="e">
        <f ca="1">IF($C98=1,OFFSET(E98,-1,0)+MAX(1,COUNTIF([1]QCI!$A$13:$A$24,OFFSET([1]ORÇAMENTO!E96,-1,0))),OFFSET(E98,-1,0))</f>
        <v>#VALUE!</v>
      </c>
      <c r="F98">
        <f t="shared" ca="1" si="5"/>
        <v>2</v>
      </c>
      <c r="G98">
        <f t="shared" ca="1" si="6"/>
        <v>0</v>
      </c>
      <c r="H98">
        <f t="shared" ca="1" si="7"/>
        <v>0</v>
      </c>
      <c r="I98">
        <f t="shared" ca="1" si="8"/>
        <v>0</v>
      </c>
      <c r="J98">
        <f t="shared" ca="1" si="78"/>
        <v>14</v>
      </c>
      <c r="K98">
        <f ca="1">IF(OR($C98="S",$C98=0),0,MATCH(OFFSET($D98,0,$C98)+IF($C98&lt;&gt;1,1,COUNTIF([1]QCI!$A$13:$A$24,[1]ORÇAMENTO!E96)),OFFSET($D98,1,$C98,ROW($C$223)-ROW($C98)),0))</f>
        <v>3</v>
      </c>
      <c r="L98" s="53" t="str">
        <f t="shared" ca="1" si="10"/>
        <v>F</v>
      </c>
      <c r="M98" s="54" t="s">
        <v>4</v>
      </c>
      <c r="N98" s="55" t="str">
        <f t="shared" ca="1" si="11"/>
        <v>Nível 2</v>
      </c>
      <c r="O98" s="56" t="s">
        <v>321</v>
      </c>
      <c r="P98" s="57" t="s">
        <v>62</v>
      </c>
      <c r="Q98" s="58"/>
      <c r="R98" s="59" t="s">
        <v>94</v>
      </c>
      <c r="S98" s="60" t="str">
        <f t="shared" ca="1" si="63"/>
        <v>-</v>
      </c>
      <c r="T98" s="61" t="e">
        <f ca="1">OFFSET([1]CÁLCULO!H$15,ROW($T98)-ROW(T$15),0)</f>
        <v>#VALUE!</v>
      </c>
      <c r="U98" s="62"/>
      <c r="V98" s="63" t="s">
        <v>10</v>
      </c>
      <c r="W98" s="61">
        <f t="shared" ca="1" si="55"/>
        <v>0</v>
      </c>
      <c r="X98" s="64">
        <f ca="1">ROUND(SUM(X99:X100),2)</f>
        <v>1617.57</v>
      </c>
      <c r="Y98" s="65" t="s">
        <v>63</v>
      </c>
      <c r="Z98" t="str">
        <f t="shared" ca="1" si="14"/>
        <v/>
      </c>
      <c r="AA98" s="66">
        <f ca="1">IF($C98="S",IF($Z98="CP",$X98,IF($Z98="RA",(($X98)*[1]QCI!$AA$3),0)),SomaAgrup)</f>
        <v>0</v>
      </c>
      <c r="AB98" s="67">
        <f t="shared" ca="1" si="57"/>
        <v>0</v>
      </c>
      <c r="AC98" s="68" t="e">
        <f t="shared" ca="1" si="58"/>
        <v>#VALUE!</v>
      </c>
      <c r="AD98" s="8" t="e">
        <f ca="1">IF(C98&lt;=CRONO.NivelExibicao,MAX($AD$15:OFFSET(AD98,-1,0))+IF($C98&lt;&gt;1,1,MAX(1,COUNTIF([1]QCI!$A$13:$A$24,OFFSET($E98,-1,0)))),"")</f>
        <v>#VALUE!</v>
      </c>
      <c r="AE98" s="18" t="b">
        <f t="shared" ca="1" si="59"/>
        <v>0</v>
      </c>
      <c r="AF98" s="69" t="e">
        <f t="shared" ca="1" si="60"/>
        <v>#VALUE!</v>
      </c>
      <c r="AG98" s="70" t="e">
        <f t="shared" ca="1" si="64"/>
        <v>#VALUE!</v>
      </c>
      <c r="AH98" s="71">
        <f t="shared" si="61"/>
        <v>0.22819999999999999</v>
      </c>
      <c r="AJ98" s="72"/>
      <c r="AL98" s="73"/>
      <c r="AM98" s="74">
        <f t="shared" ca="1" si="0"/>
        <v>1617.57</v>
      </c>
      <c r="AN98" s="75">
        <f t="shared" si="62"/>
        <v>0</v>
      </c>
    </row>
    <row r="99" spans="1:40" ht="30" x14ac:dyDescent="0.25">
      <c r="A99" t="str">
        <f t="shared" si="54"/>
        <v>S</v>
      </c>
      <c r="B99">
        <f t="shared" ca="1" si="2"/>
        <v>2</v>
      </c>
      <c r="C99" t="str">
        <f t="shared" ca="1" si="3"/>
        <v>S</v>
      </c>
      <c r="D99">
        <f t="shared" ca="1" si="4"/>
        <v>0</v>
      </c>
      <c r="E99" t="e">
        <f ca="1">IF($C99=1,OFFSET(E99,-1,0)+MAX(1,COUNTIF([1]QCI!$A$13:$A$24,OFFSET([1]ORÇAMENTO!E97,-1,0))),OFFSET(E99,-1,0))</f>
        <v>#VALUE!</v>
      </c>
      <c r="F99">
        <f t="shared" ca="1" si="5"/>
        <v>2</v>
      </c>
      <c r="G99">
        <f t="shared" ca="1" si="6"/>
        <v>0</v>
      </c>
      <c r="H99">
        <f t="shared" ca="1" si="7"/>
        <v>0</v>
      </c>
      <c r="I99">
        <f t="shared" ca="1" si="8"/>
        <v>1</v>
      </c>
      <c r="J99">
        <f t="shared" ca="1" si="78"/>
        <v>0</v>
      </c>
      <c r="K99">
        <f ca="1">IF(OR($C99="S",$C99=0),0,MATCH(OFFSET($D99,0,$C99)+IF($C99&lt;&gt;1,1,COUNTIF([1]QCI!$A$13:$A$24,[1]ORÇAMENTO!E97)),OFFSET($D99,1,$C99,ROW($C$223)-ROW($C99)),0))</f>
        <v>0</v>
      </c>
      <c r="L99" s="53" t="str">
        <f t="shared" ca="1" si="10"/>
        <v>F</v>
      </c>
      <c r="M99" s="54" t="s">
        <v>7</v>
      </c>
      <c r="N99" s="55" t="str">
        <f t="shared" ca="1" si="11"/>
        <v>Serviço</v>
      </c>
      <c r="O99" s="56" t="s">
        <v>322</v>
      </c>
      <c r="P99" s="57" t="s">
        <v>62</v>
      </c>
      <c r="Q99" s="58" t="s">
        <v>176</v>
      </c>
      <c r="R99" s="59" t="s">
        <v>178</v>
      </c>
      <c r="S99" s="60" t="s">
        <v>141</v>
      </c>
      <c r="T99" s="61">
        <f t="shared" ref="T99:T100" si="83">AJ99</f>
        <v>13.64</v>
      </c>
      <c r="U99" s="62">
        <f t="shared" si="80"/>
        <v>1.5</v>
      </c>
      <c r="V99" s="63" t="s">
        <v>10</v>
      </c>
      <c r="W99" s="61">
        <f t="shared" ca="1" si="55"/>
        <v>1.84</v>
      </c>
      <c r="X99" s="64">
        <f t="shared" ca="1" si="56"/>
        <v>25.1</v>
      </c>
      <c r="Y99" s="65" t="s">
        <v>63</v>
      </c>
      <c r="Z99" t="str">
        <f t="shared" ca="1" si="14"/>
        <v>RA</v>
      </c>
      <c r="AA99" s="66">
        <f ca="1">IF($C99="S",IF($Z99="CP",$X99,IF($Z99="RA",(($X99)*[1]QCI!$AA$3),0)),SomaAgrup)</f>
        <v>0</v>
      </c>
      <c r="AB99" s="67">
        <f t="shared" ca="1" si="57"/>
        <v>0</v>
      </c>
      <c r="AC99" s="68" t="str">
        <f t="shared" ca="1" si="58"/>
        <v/>
      </c>
      <c r="AD99" s="8" t="str">
        <f ca="1">IF(C99&lt;=CRONO.NivelExibicao,MAX($AD$15:OFFSET(AD99,-1,0))+IF($C99&lt;&gt;1,1,MAX(1,COUNTIF([1]QCI!$A$13:$A$24,OFFSET($E99,-1,0)))),"")</f>
        <v/>
      </c>
      <c r="AE99" s="18" t="str">
        <f t="shared" ca="1" si="59"/>
        <v xml:space="preserve">SINAPI  97640 </v>
      </c>
      <c r="AF99" s="69" t="e">
        <f t="shared" ca="1" si="60"/>
        <v>#VALUE!</v>
      </c>
      <c r="AG99" s="70">
        <v>1.5</v>
      </c>
      <c r="AH99" s="71">
        <f t="shared" si="61"/>
        <v>0.22819999999999999</v>
      </c>
      <c r="AJ99" s="72">
        <v>13.64</v>
      </c>
      <c r="AL99" s="73"/>
      <c r="AM99" s="74">
        <f t="shared" ca="1" si="0"/>
        <v>25.1</v>
      </c>
      <c r="AN99" s="75">
        <f t="shared" si="62"/>
        <v>1.84</v>
      </c>
    </row>
    <row r="100" spans="1:40" ht="30" x14ac:dyDescent="0.25">
      <c r="A100" t="str">
        <f t="shared" si="54"/>
        <v>S</v>
      </c>
      <c r="B100">
        <f t="shared" ca="1" si="2"/>
        <v>2</v>
      </c>
      <c r="C100" t="str">
        <f t="shared" ca="1" si="3"/>
        <v>S</v>
      </c>
      <c r="D100">
        <f t="shared" ca="1" si="4"/>
        <v>0</v>
      </c>
      <c r="E100" t="e">
        <f ca="1">IF($C100=1,OFFSET(E100,-1,0)+MAX(1,COUNTIF([1]QCI!$A$13:$A$24,OFFSET([1]ORÇAMENTO!E98,-1,0))),OFFSET(E100,-1,0))</f>
        <v>#VALUE!</v>
      </c>
      <c r="F100">
        <f t="shared" ca="1" si="5"/>
        <v>2</v>
      </c>
      <c r="G100">
        <f t="shared" ca="1" si="6"/>
        <v>0</v>
      </c>
      <c r="H100">
        <f t="shared" ca="1" si="7"/>
        <v>0</v>
      </c>
      <c r="I100">
        <f t="shared" ca="1" si="8"/>
        <v>2</v>
      </c>
      <c r="J100">
        <f t="shared" ca="1" si="78"/>
        <v>0</v>
      </c>
      <c r="K100">
        <f ca="1">IF(OR($C100="S",$C100=0),0,MATCH(OFFSET($D100,0,$C100)+IF($C100&lt;&gt;1,1,COUNTIF([1]QCI!$A$13:$A$24,[1]ORÇAMENTO!E98)),OFFSET($D100,1,$C100,ROW($C$223)-ROW($C100)),0))</f>
        <v>0</v>
      </c>
      <c r="L100" s="53" t="str">
        <f t="shared" ca="1" si="10"/>
        <v>F</v>
      </c>
      <c r="M100" s="54" t="s">
        <v>7</v>
      </c>
      <c r="N100" s="55" t="str">
        <f t="shared" ca="1" si="11"/>
        <v>Serviço</v>
      </c>
      <c r="O100" s="56" t="s">
        <v>323</v>
      </c>
      <c r="P100" s="57" t="s">
        <v>62</v>
      </c>
      <c r="Q100" s="58" t="s">
        <v>177</v>
      </c>
      <c r="R100" s="59" t="s">
        <v>179</v>
      </c>
      <c r="S100" s="60" t="s">
        <v>141</v>
      </c>
      <c r="T100" s="61">
        <f t="shared" si="83"/>
        <v>13.64</v>
      </c>
      <c r="U100" s="62">
        <f t="shared" si="80"/>
        <v>95.06</v>
      </c>
      <c r="V100" s="63" t="s">
        <v>10</v>
      </c>
      <c r="W100" s="61">
        <f t="shared" ca="1" si="55"/>
        <v>116.75</v>
      </c>
      <c r="X100" s="64">
        <f t="shared" ca="1" si="56"/>
        <v>1592.47</v>
      </c>
      <c r="Y100" s="65" t="s">
        <v>63</v>
      </c>
      <c r="Z100" t="str">
        <f t="shared" ca="1" si="14"/>
        <v>RA</v>
      </c>
      <c r="AA100" s="66">
        <f ca="1">IF($C100="S",IF($Z100="CP",$X100,IF($Z100="RA",(($X100)*[1]QCI!$AA$3),0)),SomaAgrup)</f>
        <v>0</v>
      </c>
      <c r="AB100" s="67">
        <f t="shared" ca="1" si="57"/>
        <v>0</v>
      </c>
      <c r="AC100" s="68" t="str">
        <f t="shared" ca="1" si="58"/>
        <v/>
      </c>
      <c r="AD100" s="8" t="str">
        <f ca="1">IF(C100&lt;=CRONO.NivelExibicao,MAX($AD$15:OFFSET(AD100,-1,0))+IF($C100&lt;&gt;1,1,MAX(1,COUNTIF([1]QCI!$A$13:$A$24,OFFSET($E100,-1,0)))),"")</f>
        <v/>
      </c>
      <c r="AE100" s="18" t="str">
        <f t="shared" ca="1" si="59"/>
        <v xml:space="preserve">SINAPI  96486 </v>
      </c>
      <c r="AF100" s="69" t="e">
        <f t="shared" ca="1" si="60"/>
        <v>#VALUE!</v>
      </c>
      <c r="AG100" s="70">
        <v>95.06</v>
      </c>
      <c r="AH100" s="71">
        <f t="shared" si="61"/>
        <v>0.22819999999999999</v>
      </c>
      <c r="AJ100" s="72">
        <v>13.64</v>
      </c>
      <c r="AL100" s="73"/>
      <c r="AM100" s="74">
        <f t="shared" ca="1" si="0"/>
        <v>1592.47</v>
      </c>
      <c r="AN100" s="75">
        <f t="shared" si="62"/>
        <v>116.75</v>
      </c>
    </row>
    <row r="101" spans="1:40" x14ac:dyDescent="0.25">
      <c r="A101">
        <f t="shared" si="54"/>
        <v>2</v>
      </c>
      <c r="B101">
        <f t="shared" ca="1" si="2"/>
        <v>2</v>
      </c>
      <c r="C101">
        <f t="shared" ca="1" si="3"/>
        <v>2</v>
      </c>
      <c r="D101">
        <f t="shared" ca="1" si="4"/>
        <v>11</v>
      </c>
      <c r="E101" t="e">
        <f ca="1">IF($C101=1,OFFSET(E101,-1,0)+MAX(1,COUNTIF([1]QCI!$A$13:$A$24,OFFSET([1]ORÇAMENTO!E99,-1,0))),OFFSET(E101,-1,0))</f>
        <v>#VALUE!</v>
      </c>
      <c r="F101">
        <f t="shared" ca="1" si="5"/>
        <v>3</v>
      </c>
      <c r="G101">
        <f t="shared" ca="1" si="6"/>
        <v>0</v>
      </c>
      <c r="H101">
        <f t="shared" ca="1" si="7"/>
        <v>0</v>
      </c>
      <c r="I101">
        <f t="shared" ca="1" si="8"/>
        <v>0</v>
      </c>
      <c r="J101">
        <f t="shared" ca="1" si="78"/>
        <v>11</v>
      </c>
      <c r="K101" t="e">
        <f ca="1">IF(OR($C101="S",$C101=0),0,MATCH(OFFSET($D101,0,$C101)+IF($C101&lt;&gt;1,1,COUNTIF([1]QCI!$A$13:$A$24,[1]ORÇAMENTO!E99)),OFFSET($D101,1,$C101,ROW($C$223)-ROW($C101)),0))</f>
        <v>#N/A</v>
      </c>
      <c r="L101" s="53" t="str">
        <f t="shared" ca="1" si="10"/>
        <v>F</v>
      </c>
      <c r="M101" s="54" t="s">
        <v>4</v>
      </c>
      <c r="N101" s="55" t="str">
        <f t="shared" ca="1" si="11"/>
        <v>Nível 2</v>
      </c>
      <c r="O101" s="56" t="s">
        <v>324</v>
      </c>
      <c r="P101" s="57" t="s">
        <v>62</v>
      </c>
      <c r="Q101" s="58"/>
      <c r="R101" s="59" t="s">
        <v>279</v>
      </c>
      <c r="S101" s="60" t="str">
        <f t="shared" ca="1" si="63"/>
        <v>-</v>
      </c>
      <c r="T101" s="61" t="e">
        <f ca="1">OFFSET([1]CÁLCULO!H$15,ROW($T101)-ROW(T$15),0)</f>
        <v>#VALUE!</v>
      </c>
      <c r="U101" s="62" t="e">
        <f t="shared" ca="1" si="80"/>
        <v>#VALUE!</v>
      </c>
      <c r="V101" s="63" t="s">
        <v>10</v>
      </c>
      <c r="W101" s="61">
        <f t="shared" ca="1" si="55"/>
        <v>0</v>
      </c>
      <c r="X101" s="64">
        <f ca="1">ROUND(SUM(X102:X111),2)</f>
        <v>2793.24</v>
      </c>
      <c r="Y101" s="65" t="s">
        <v>63</v>
      </c>
      <c r="Z101" t="str">
        <f t="shared" ca="1" si="14"/>
        <v/>
      </c>
      <c r="AA101" s="66">
        <f ca="1">IF($C101="S",IF($Z101="CP",$X101,IF($Z101="RA",(($X101)*[1]QCI!$AA$3),0)),SomaAgrup)</f>
        <v>0</v>
      </c>
      <c r="AB101" s="67">
        <f t="shared" ca="1" si="57"/>
        <v>0</v>
      </c>
      <c r="AC101" s="68" t="e">
        <f t="shared" ca="1" si="58"/>
        <v>#VALUE!</v>
      </c>
      <c r="AD101" s="8" t="e">
        <f ca="1">IF(C101&lt;=CRONO.NivelExibicao,MAX($AD$15:OFFSET(AD101,-1,0))+IF($C101&lt;&gt;1,1,MAX(1,COUNTIF([1]QCI!$A$13:$A$24,OFFSET($E101,-1,0)))),"")</f>
        <v>#VALUE!</v>
      </c>
      <c r="AE101" s="18" t="b">
        <f t="shared" ca="1" si="59"/>
        <v>0</v>
      </c>
      <c r="AF101" s="69" t="e">
        <f t="shared" ca="1" si="60"/>
        <v>#VALUE!</v>
      </c>
      <c r="AG101" s="70" t="e">
        <f t="shared" ca="1" si="64"/>
        <v>#VALUE!</v>
      </c>
      <c r="AH101" s="71">
        <f t="shared" si="61"/>
        <v>0.22819999999999999</v>
      </c>
      <c r="AJ101" s="72"/>
      <c r="AL101" s="73"/>
      <c r="AM101" s="74">
        <f t="shared" ca="1" si="0"/>
        <v>2793.24</v>
      </c>
      <c r="AN101" s="75" t="e">
        <f t="shared" ca="1" si="62"/>
        <v>#VALUE!</v>
      </c>
    </row>
    <row r="102" spans="1:40" ht="45" x14ac:dyDescent="0.25">
      <c r="A102" t="str">
        <f t="shared" si="54"/>
        <v>S</v>
      </c>
      <c r="B102">
        <f t="shared" ca="1" si="2"/>
        <v>2</v>
      </c>
      <c r="C102" t="str">
        <f t="shared" ca="1" si="3"/>
        <v>S</v>
      </c>
      <c r="D102">
        <f t="shared" ca="1" si="4"/>
        <v>0</v>
      </c>
      <c r="E102" t="e">
        <f ca="1">IF($C102=1,OFFSET(E102,-1,0)+MAX(1,COUNTIF([1]QCI!$A$13:$A$24,OFFSET([1]ORÇAMENTO!E100,-1,0))),OFFSET(E102,-1,0))</f>
        <v>#VALUE!</v>
      </c>
      <c r="F102">
        <f t="shared" ca="1" si="5"/>
        <v>3</v>
      </c>
      <c r="G102">
        <f t="shared" ca="1" si="6"/>
        <v>0</v>
      </c>
      <c r="H102">
        <f t="shared" ca="1" si="7"/>
        <v>0</v>
      </c>
      <c r="I102">
        <f t="shared" ca="1" si="8"/>
        <v>1</v>
      </c>
      <c r="J102">
        <f t="shared" ca="1" si="78"/>
        <v>0</v>
      </c>
      <c r="K102">
        <f ca="1">IF(OR($C102="S",$C102=0),0,MATCH(OFFSET($D102,0,$C102)+IF($C102&lt;&gt;1,1,COUNTIF([1]QCI!$A$13:$A$24,[1]ORÇAMENTO!E100)),OFFSET($D102,1,$C102,ROW($C$223)-ROW($C102)),0))</f>
        <v>0</v>
      </c>
      <c r="L102" s="53" t="str">
        <f t="shared" ca="1" si="10"/>
        <v>F</v>
      </c>
      <c r="M102" s="54" t="s">
        <v>7</v>
      </c>
      <c r="N102" s="55" t="str">
        <f t="shared" ca="1" si="11"/>
        <v>Serviço</v>
      </c>
      <c r="O102" s="56" t="s">
        <v>325</v>
      </c>
      <c r="P102" s="57" t="s">
        <v>68</v>
      </c>
      <c r="Q102" s="58" t="s">
        <v>82</v>
      </c>
      <c r="R102" s="59" t="s">
        <v>188</v>
      </c>
      <c r="S102" s="60" t="str">
        <f t="shared" ca="1" si="63"/>
        <v>-</v>
      </c>
      <c r="T102" s="61">
        <f t="shared" ref="T102:T111" si="84">AJ102</f>
        <v>1</v>
      </c>
      <c r="U102" s="62">
        <f t="shared" si="80"/>
        <v>144.63999999999999</v>
      </c>
      <c r="V102" s="63" t="s">
        <v>10</v>
      </c>
      <c r="W102" s="61">
        <f t="shared" ca="1" si="55"/>
        <v>177.65</v>
      </c>
      <c r="X102" s="64">
        <f t="shared" ca="1" si="56"/>
        <v>177.65</v>
      </c>
      <c r="Y102" s="65" t="s">
        <v>63</v>
      </c>
      <c r="Z102" t="str">
        <f t="shared" ca="1" si="14"/>
        <v>RA</v>
      </c>
      <c r="AA102" s="66">
        <f ca="1">IF($C102="S",IF($Z102="CP",$X102,IF($Z102="RA",(($X102)*[1]QCI!$AA$3),0)),SomaAgrup)</f>
        <v>0</v>
      </c>
      <c r="AB102" s="67">
        <f t="shared" ca="1" si="57"/>
        <v>0</v>
      </c>
      <c r="AC102" s="68" t="str">
        <f t="shared" ca="1" si="58"/>
        <v/>
      </c>
      <c r="AD102" s="8" t="str">
        <f ca="1">IF(C102&lt;=CRONO.NivelExibicao,MAX($AD$15:OFFSET(AD102,-1,0))+IF($C102&lt;&gt;1,1,MAX(1,COUNTIF([1]QCI!$A$13:$A$24,OFFSET($E102,-1,0)))),"")</f>
        <v/>
      </c>
      <c r="AE102" s="18" t="str">
        <f t="shared" ca="1" si="59"/>
        <v>Composição 005</v>
      </c>
      <c r="AF102" s="69" t="e">
        <f t="shared" ca="1" si="60"/>
        <v>#VALUE!</v>
      </c>
      <c r="AG102" s="70">
        <v>144.63999999999999</v>
      </c>
      <c r="AH102" s="71">
        <f t="shared" si="61"/>
        <v>0.22819999999999999</v>
      </c>
      <c r="AJ102" s="72">
        <v>1</v>
      </c>
      <c r="AL102" s="73"/>
      <c r="AM102" s="74">
        <f t="shared" ca="1" si="0"/>
        <v>177.65</v>
      </c>
      <c r="AN102" s="75">
        <f t="shared" si="62"/>
        <v>177.65</v>
      </c>
    </row>
    <row r="103" spans="1:40" ht="30" x14ac:dyDescent="0.25">
      <c r="A103" t="str">
        <f t="shared" si="54"/>
        <v>S</v>
      </c>
      <c r="B103">
        <f t="shared" ca="1" si="2"/>
        <v>2</v>
      </c>
      <c r="C103" t="str">
        <f t="shared" ca="1" si="3"/>
        <v>S</v>
      </c>
      <c r="D103">
        <f t="shared" ca="1" si="4"/>
        <v>0</v>
      </c>
      <c r="E103" t="e">
        <f ca="1">IF($C103=1,OFFSET(E103,-1,0)+MAX(1,COUNTIF([1]QCI!$A$13:$A$24,OFFSET([1]ORÇAMENTO!E101,-1,0))),OFFSET(E103,-1,0))</f>
        <v>#VALUE!</v>
      </c>
      <c r="F103">
        <f t="shared" ca="1" si="5"/>
        <v>3</v>
      </c>
      <c r="G103">
        <f t="shared" ca="1" si="6"/>
        <v>0</v>
      </c>
      <c r="H103">
        <f t="shared" ca="1" si="7"/>
        <v>0</v>
      </c>
      <c r="I103">
        <f t="shared" ca="1" si="8"/>
        <v>2</v>
      </c>
      <c r="J103">
        <f t="shared" ca="1" si="78"/>
        <v>0</v>
      </c>
      <c r="K103">
        <f ca="1">IF(OR($C103="S",$C103=0),0,MATCH(OFFSET($D103,0,$C103)+IF($C103&lt;&gt;1,1,COUNTIF([1]QCI!$A$13:$A$24,[1]ORÇAMENTO!E101)),OFFSET($D103,1,$C103,ROW($C$223)-ROW($C103)),0))</f>
        <v>0</v>
      </c>
      <c r="L103" s="53" t="str">
        <f t="shared" ca="1" si="10"/>
        <v>F</v>
      </c>
      <c r="M103" s="54" t="s">
        <v>7</v>
      </c>
      <c r="N103" s="55" t="str">
        <f t="shared" ca="1" si="11"/>
        <v>Serviço</v>
      </c>
      <c r="O103" s="56" t="s">
        <v>326</v>
      </c>
      <c r="P103" s="57" t="s">
        <v>62</v>
      </c>
      <c r="Q103" s="58" t="s">
        <v>163</v>
      </c>
      <c r="R103" s="59" t="s">
        <v>169</v>
      </c>
      <c r="S103" s="60" t="s">
        <v>142</v>
      </c>
      <c r="T103" s="61">
        <f t="shared" si="84"/>
        <v>1</v>
      </c>
      <c r="U103" s="62">
        <f t="shared" si="80"/>
        <v>71.010000000000005</v>
      </c>
      <c r="V103" s="63" t="s">
        <v>10</v>
      </c>
      <c r="W103" s="61">
        <f t="shared" ca="1" si="55"/>
        <v>87.21</v>
      </c>
      <c r="X103" s="64">
        <f t="shared" ca="1" si="56"/>
        <v>87.21</v>
      </c>
      <c r="Y103" s="65" t="s">
        <v>63</v>
      </c>
      <c r="Z103" t="str">
        <f t="shared" ca="1" si="14"/>
        <v>RA</v>
      </c>
      <c r="AA103" s="66">
        <f ca="1">IF($C103="S",IF($Z103="CP",$X103,IF($Z103="RA",(($X103)*[1]QCI!$AA$3),0)),SomaAgrup)</f>
        <v>0</v>
      </c>
      <c r="AB103" s="67">
        <f t="shared" ca="1" si="57"/>
        <v>0</v>
      </c>
      <c r="AC103" s="68" t="str">
        <f t="shared" ca="1" si="58"/>
        <v/>
      </c>
      <c r="AD103" s="8" t="str">
        <f ca="1">IF(C103&lt;=CRONO.NivelExibicao,MAX($AD$15:OFFSET(AD103,-1,0))+IF($C103&lt;&gt;1,1,MAX(1,COUNTIF([1]QCI!$A$13:$A$24,OFFSET($E103,-1,0)))),"")</f>
        <v/>
      </c>
      <c r="AE103" s="18" t="str">
        <f t="shared" ca="1" si="59"/>
        <v xml:space="preserve">SINAPI  93665 </v>
      </c>
      <c r="AF103" s="69" t="e">
        <f t="shared" ca="1" si="60"/>
        <v>#VALUE!</v>
      </c>
      <c r="AG103" s="70">
        <v>71.010000000000005</v>
      </c>
      <c r="AH103" s="71">
        <f t="shared" si="61"/>
        <v>0.22819999999999999</v>
      </c>
      <c r="AJ103" s="72">
        <v>1</v>
      </c>
      <c r="AL103" s="73"/>
      <c r="AM103" s="74">
        <f t="shared" ca="1" si="0"/>
        <v>87.21</v>
      </c>
      <c r="AN103" s="75">
        <f t="shared" si="62"/>
        <v>87.21</v>
      </c>
    </row>
    <row r="104" spans="1:40" ht="30" x14ac:dyDescent="0.25">
      <c r="A104" t="str">
        <f t="shared" si="54"/>
        <v>S</v>
      </c>
      <c r="B104">
        <f t="shared" ca="1" si="2"/>
        <v>2</v>
      </c>
      <c r="C104" t="str">
        <f t="shared" ca="1" si="3"/>
        <v>S</v>
      </c>
      <c r="D104">
        <f t="shared" ca="1" si="4"/>
        <v>0</v>
      </c>
      <c r="E104" t="e">
        <f ca="1">IF($C104=1,OFFSET(E104,-1,0)+MAX(1,COUNTIF([1]QCI!$A$13:$A$24,OFFSET([1]ORÇAMENTO!E102,-1,0))),OFFSET(E104,-1,0))</f>
        <v>#VALUE!</v>
      </c>
      <c r="F104">
        <f t="shared" ca="1" si="5"/>
        <v>3</v>
      </c>
      <c r="G104">
        <f t="shared" ca="1" si="6"/>
        <v>0</v>
      </c>
      <c r="H104">
        <f t="shared" ca="1" si="7"/>
        <v>0</v>
      </c>
      <c r="I104">
        <f t="shared" ca="1" si="8"/>
        <v>3</v>
      </c>
      <c r="J104">
        <f t="shared" ca="1" si="78"/>
        <v>0</v>
      </c>
      <c r="K104">
        <f ca="1">IF(OR($C104="S",$C104=0),0,MATCH(OFFSET($D104,0,$C104)+IF($C104&lt;&gt;1,1,COUNTIF([1]QCI!$A$13:$A$24,[1]ORÇAMENTO!E102)),OFFSET($D104,1,$C104,ROW($C$223)-ROW($C104)),0))</f>
        <v>0</v>
      </c>
      <c r="L104" s="53" t="str">
        <f t="shared" ca="1" si="10"/>
        <v>F</v>
      </c>
      <c r="M104" s="54" t="s">
        <v>7</v>
      </c>
      <c r="N104" s="55" t="str">
        <f t="shared" ca="1" si="11"/>
        <v>Serviço</v>
      </c>
      <c r="O104" s="56" t="s">
        <v>327</v>
      </c>
      <c r="P104" s="57" t="s">
        <v>62</v>
      </c>
      <c r="Q104" s="58" t="s">
        <v>180</v>
      </c>
      <c r="R104" s="59" t="s">
        <v>184</v>
      </c>
      <c r="S104" s="60" t="s">
        <v>142</v>
      </c>
      <c r="T104" s="61">
        <f t="shared" si="84"/>
        <v>1</v>
      </c>
      <c r="U104" s="62">
        <f t="shared" si="80"/>
        <v>12.37</v>
      </c>
      <c r="V104" s="63" t="s">
        <v>10</v>
      </c>
      <c r="W104" s="61">
        <f t="shared" ca="1" si="55"/>
        <v>15.19</v>
      </c>
      <c r="X104" s="64">
        <f t="shared" ca="1" si="56"/>
        <v>15.19</v>
      </c>
      <c r="Y104" s="65" t="s">
        <v>63</v>
      </c>
      <c r="Z104" t="str">
        <f t="shared" ca="1" si="14"/>
        <v>RA</v>
      </c>
      <c r="AA104" s="66">
        <f ca="1">IF($C104="S",IF($Z104="CP",$X104,IF($Z104="RA",(($X104)*[1]QCI!$AA$3),0)),SomaAgrup)</f>
        <v>0</v>
      </c>
      <c r="AB104" s="67">
        <f t="shared" ca="1" si="57"/>
        <v>0</v>
      </c>
      <c r="AC104" s="68" t="str">
        <f t="shared" ca="1" si="58"/>
        <v/>
      </c>
      <c r="AD104" s="8" t="str">
        <f ca="1">IF(C104&lt;=CRONO.NivelExibicao,MAX($AD$15:OFFSET(AD104,-1,0))+IF($C104&lt;&gt;1,1,MAX(1,COUNTIF([1]QCI!$A$13:$A$24,OFFSET($E104,-1,0)))),"")</f>
        <v/>
      </c>
      <c r="AE104" s="18" t="str">
        <f t="shared" ca="1" si="59"/>
        <v xml:space="preserve">SINAPI  93653 </v>
      </c>
      <c r="AF104" s="69" t="e">
        <f t="shared" ca="1" si="60"/>
        <v>#VALUE!</v>
      </c>
      <c r="AG104" s="70">
        <v>12.37</v>
      </c>
      <c r="AH104" s="71">
        <f t="shared" si="61"/>
        <v>0.22819999999999999</v>
      </c>
      <c r="AJ104" s="72">
        <v>1</v>
      </c>
      <c r="AL104" s="73"/>
      <c r="AM104" s="74">
        <f t="shared" ca="1" si="0"/>
        <v>15.19</v>
      </c>
      <c r="AN104" s="75">
        <f t="shared" si="62"/>
        <v>15.19</v>
      </c>
    </row>
    <row r="105" spans="1:40" ht="30" x14ac:dyDescent="0.25">
      <c r="A105" t="str">
        <f t="shared" si="54"/>
        <v>S</v>
      </c>
      <c r="B105">
        <f t="shared" ca="1" si="2"/>
        <v>2</v>
      </c>
      <c r="C105" t="str">
        <f t="shared" ca="1" si="3"/>
        <v>S</v>
      </c>
      <c r="D105">
        <f t="shared" ca="1" si="4"/>
        <v>0</v>
      </c>
      <c r="E105" t="e">
        <f ca="1">IF($C105=1,OFFSET(E105,-1,0)+MAX(1,COUNTIF([1]QCI!$A$13:$A$24,OFFSET([1]ORÇAMENTO!E103,-1,0))),OFFSET(E105,-1,0))</f>
        <v>#VALUE!</v>
      </c>
      <c r="F105">
        <f t="shared" ca="1" si="5"/>
        <v>3</v>
      </c>
      <c r="G105">
        <f t="shared" ca="1" si="6"/>
        <v>0</v>
      </c>
      <c r="H105">
        <f t="shared" ca="1" si="7"/>
        <v>0</v>
      </c>
      <c r="I105">
        <f t="shared" ca="1" si="8"/>
        <v>4</v>
      </c>
      <c r="J105">
        <f t="shared" ca="1" si="78"/>
        <v>0</v>
      </c>
      <c r="K105">
        <f ca="1">IF(OR($C105="S",$C105=0),0,MATCH(OFFSET($D105,0,$C105)+IF($C105&lt;&gt;1,1,COUNTIF([1]QCI!$A$13:$A$24,[1]ORÇAMENTO!E103)),OFFSET($D105,1,$C105,ROW($C$223)-ROW($C105)),0))</f>
        <v>0</v>
      </c>
      <c r="L105" s="53" t="str">
        <f t="shared" ca="1" si="10"/>
        <v>F</v>
      </c>
      <c r="M105" s="54" t="s">
        <v>7</v>
      </c>
      <c r="N105" s="55" t="str">
        <f t="shared" ca="1" si="11"/>
        <v>Serviço</v>
      </c>
      <c r="O105" s="56" t="s">
        <v>328</v>
      </c>
      <c r="P105" s="57" t="s">
        <v>62</v>
      </c>
      <c r="Q105" s="58" t="s">
        <v>164</v>
      </c>
      <c r="R105" s="59" t="s">
        <v>170</v>
      </c>
      <c r="S105" s="60" t="s">
        <v>142</v>
      </c>
      <c r="T105" s="61">
        <f t="shared" si="84"/>
        <v>1</v>
      </c>
      <c r="U105" s="62">
        <f t="shared" si="80"/>
        <v>14.19</v>
      </c>
      <c r="V105" s="63" t="s">
        <v>10</v>
      </c>
      <c r="W105" s="61">
        <f t="shared" ca="1" si="55"/>
        <v>17.43</v>
      </c>
      <c r="X105" s="64">
        <f t="shared" ca="1" si="56"/>
        <v>17.43</v>
      </c>
      <c r="Y105" s="65" t="s">
        <v>63</v>
      </c>
      <c r="Z105" t="str">
        <f t="shared" ca="1" si="14"/>
        <v>RA</v>
      </c>
      <c r="AA105" s="66">
        <f ca="1">IF($C105="S",IF($Z105="CP",$X105,IF($Z105="RA",(($X105)*[1]QCI!$AA$3),0)),SomaAgrup)</f>
        <v>0</v>
      </c>
      <c r="AB105" s="67">
        <f t="shared" ca="1" si="57"/>
        <v>0</v>
      </c>
      <c r="AC105" s="68" t="str">
        <f t="shared" ca="1" si="58"/>
        <v/>
      </c>
      <c r="AD105" s="8" t="str">
        <f ca="1">IF(C105&lt;=CRONO.NivelExibicao,MAX($AD$15:OFFSET(AD105,-1,0))+IF($C105&lt;&gt;1,1,MAX(1,COUNTIF([1]QCI!$A$13:$A$24,OFFSET($E105,-1,0)))),"")</f>
        <v/>
      </c>
      <c r="AE105" s="18" t="str">
        <f t="shared" ca="1" si="59"/>
        <v xml:space="preserve">SINAPI  93655 </v>
      </c>
      <c r="AF105" s="69" t="e">
        <f t="shared" ca="1" si="60"/>
        <v>#VALUE!</v>
      </c>
      <c r="AG105" s="70">
        <v>14.19</v>
      </c>
      <c r="AH105" s="71">
        <f t="shared" si="61"/>
        <v>0.22819999999999999</v>
      </c>
      <c r="AJ105" s="72">
        <v>1</v>
      </c>
      <c r="AL105" s="73"/>
      <c r="AM105" s="74">
        <f t="shared" ca="1" si="0"/>
        <v>17.43</v>
      </c>
      <c r="AN105" s="75">
        <f t="shared" si="62"/>
        <v>17.43</v>
      </c>
    </row>
    <row r="106" spans="1:40" ht="30" x14ac:dyDescent="0.25">
      <c r="A106" t="str">
        <f t="shared" si="54"/>
        <v>S</v>
      </c>
      <c r="B106">
        <f t="shared" ca="1" si="2"/>
        <v>2</v>
      </c>
      <c r="C106" t="str">
        <f t="shared" ca="1" si="3"/>
        <v>S</v>
      </c>
      <c r="D106">
        <f t="shared" ca="1" si="4"/>
        <v>0</v>
      </c>
      <c r="E106" t="e">
        <f ca="1">IF($C106=1,OFFSET(E106,-1,0)+MAX(1,COUNTIF([1]QCI!$A$13:$A$24,OFFSET([1]ORÇAMENTO!E104,-1,0))),OFFSET(E106,-1,0))</f>
        <v>#VALUE!</v>
      </c>
      <c r="F106">
        <f t="shared" ca="1" si="5"/>
        <v>3</v>
      </c>
      <c r="G106">
        <f t="shared" ca="1" si="6"/>
        <v>0</v>
      </c>
      <c r="H106">
        <f t="shared" ca="1" si="7"/>
        <v>0</v>
      </c>
      <c r="I106">
        <f t="shared" ca="1" si="8"/>
        <v>5</v>
      </c>
      <c r="J106">
        <f t="shared" ca="1" si="78"/>
        <v>0</v>
      </c>
      <c r="K106">
        <f ca="1">IF(OR($C106="S",$C106=0),0,MATCH(OFFSET($D106,0,$C106)+IF($C106&lt;&gt;1,1,COUNTIF([1]QCI!$A$13:$A$24,[1]ORÇAMENTO!E104)),OFFSET($D106,1,$C106,ROW($C$223)-ROW($C106)),0))</f>
        <v>0</v>
      </c>
      <c r="L106" s="53" t="str">
        <f t="shared" ca="1" si="10"/>
        <v>F</v>
      </c>
      <c r="M106" s="54" t="s">
        <v>7</v>
      </c>
      <c r="N106" s="55" t="str">
        <f t="shared" ca="1" si="11"/>
        <v>Serviço</v>
      </c>
      <c r="O106" s="56" t="s">
        <v>329</v>
      </c>
      <c r="P106" s="57" t="s">
        <v>62</v>
      </c>
      <c r="Q106" s="58" t="s">
        <v>181</v>
      </c>
      <c r="R106" s="59" t="s">
        <v>185</v>
      </c>
      <c r="S106" s="60" t="s">
        <v>142</v>
      </c>
      <c r="T106" s="61">
        <f t="shared" si="84"/>
        <v>1</v>
      </c>
      <c r="U106" s="62">
        <f t="shared" si="80"/>
        <v>64.39</v>
      </c>
      <c r="V106" s="63" t="s">
        <v>10</v>
      </c>
      <c r="W106" s="61">
        <f t="shared" ca="1" si="55"/>
        <v>79.08</v>
      </c>
      <c r="X106" s="64">
        <f t="shared" ca="1" si="56"/>
        <v>79.08</v>
      </c>
      <c r="Y106" s="65" t="s">
        <v>63</v>
      </c>
      <c r="Z106" t="str">
        <f t="shared" ca="1" si="14"/>
        <v>RA</v>
      </c>
      <c r="AA106" s="66">
        <f ca="1">IF($C106="S",IF($Z106="CP",$X106,IF($Z106="RA",(($X106)*[1]QCI!$AA$3),0)),SomaAgrup)</f>
        <v>0</v>
      </c>
      <c r="AB106" s="67">
        <f t="shared" ca="1" si="57"/>
        <v>0</v>
      </c>
      <c r="AC106" s="68" t="str">
        <f t="shared" ca="1" si="58"/>
        <v/>
      </c>
      <c r="AD106" s="8" t="str">
        <f ca="1">IF(C106&lt;=CRONO.NivelExibicao,MAX($AD$15:OFFSET(AD106,-1,0))+IF($C106&lt;&gt;1,1,MAX(1,COUNTIF([1]QCI!$A$13:$A$24,OFFSET($E106,-1,0)))),"")</f>
        <v/>
      </c>
      <c r="AE106" s="18" t="str">
        <f t="shared" ca="1" si="59"/>
        <v xml:space="preserve">SINAPI  93662 </v>
      </c>
      <c r="AF106" s="69" t="e">
        <f t="shared" ca="1" si="60"/>
        <v>#VALUE!</v>
      </c>
      <c r="AG106" s="70">
        <v>64.39</v>
      </c>
      <c r="AH106" s="71">
        <f t="shared" si="61"/>
        <v>0.22819999999999999</v>
      </c>
      <c r="AJ106" s="72">
        <v>1</v>
      </c>
      <c r="AL106" s="73"/>
      <c r="AM106" s="74">
        <f t="shared" ca="1" si="0"/>
        <v>79.08</v>
      </c>
      <c r="AN106" s="75">
        <f t="shared" si="62"/>
        <v>79.08</v>
      </c>
    </row>
    <row r="107" spans="1:40" ht="45" x14ac:dyDescent="0.25">
      <c r="A107" t="str">
        <f t="shared" si="54"/>
        <v>S</v>
      </c>
      <c r="B107">
        <f t="shared" ca="1" si="2"/>
        <v>2</v>
      </c>
      <c r="C107" t="str">
        <f t="shared" ca="1" si="3"/>
        <v>S</v>
      </c>
      <c r="D107">
        <f t="shared" ca="1" si="4"/>
        <v>0</v>
      </c>
      <c r="E107" t="e">
        <f ca="1">IF($C107=1,OFFSET(E107,-1,0)+MAX(1,COUNTIF([1]QCI!$A$13:$A$24,OFFSET([1]ORÇAMENTO!E105,-1,0))),OFFSET(E107,-1,0))</f>
        <v>#VALUE!</v>
      </c>
      <c r="F107">
        <f t="shared" ca="1" si="5"/>
        <v>3</v>
      </c>
      <c r="G107">
        <f t="shared" ca="1" si="6"/>
        <v>0</v>
      </c>
      <c r="H107">
        <f t="shared" ca="1" si="7"/>
        <v>0</v>
      </c>
      <c r="I107">
        <f t="shared" ca="1" si="8"/>
        <v>6</v>
      </c>
      <c r="J107">
        <f t="shared" ca="1" si="78"/>
        <v>0</v>
      </c>
      <c r="K107">
        <f ca="1">IF(OR($C107="S",$C107=0),0,MATCH(OFFSET($D107,0,$C107)+IF($C107&lt;&gt;1,1,COUNTIF([1]QCI!$A$13:$A$24,[1]ORÇAMENTO!E105)),OFFSET($D107,1,$C107,ROW($C$223)-ROW($C107)),0))</f>
        <v>0</v>
      </c>
      <c r="L107" s="53" t="str">
        <f t="shared" ca="1" si="10"/>
        <v>F</v>
      </c>
      <c r="M107" s="54" t="s">
        <v>7</v>
      </c>
      <c r="N107" s="55" t="str">
        <f t="shared" ca="1" si="11"/>
        <v>Serviço</v>
      </c>
      <c r="O107" s="56" t="s">
        <v>330</v>
      </c>
      <c r="P107" s="57" t="s">
        <v>62</v>
      </c>
      <c r="Q107" s="58" t="s">
        <v>182</v>
      </c>
      <c r="R107" s="59" t="s">
        <v>186</v>
      </c>
      <c r="S107" s="60" t="s">
        <v>142</v>
      </c>
      <c r="T107" s="61">
        <f t="shared" si="84"/>
        <v>1</v>
      </c>
      <c r="U107" s="62">
        <f t="shared" si="80"/>
        <v>179.36</v>
      </c>
      <c r="V107" s="63" t="s">
        <v>10</v>
      </c>
      <c r="W107" s="61">
        <f t="shared" ca="1" si="55"/>
        <v>220.29</v>
      </c>
      <c r="X107" s="64">
        <f t="shared" ca="1" si="56"/>
        <v>220.29</v>
      </c>
      <c r="Y107" s="65" t="s">
        <v>63</v>
      </c>
      <c r="Z107" t="str">
        <f t="shared" ca="1" si="14"/>
        <v>RA</v>
      </c>
      <c r="AA107" s="66">
        <f ca="1">IF($C107="S",IF($Z107="CP",$X107,IF($Z107="RA",(($X107)*[1]QCI!$AA$3),0)),SomaAgrup)</f>
        <v>0</v>
      </c>
      <c r="AB107" s="67">
        <f t="shared" ca="1" si="57"/>
        <v>0</v>
      </c>
      <c r="AC107" s="68" t="str">
        <f t="shared" ca="1" si="58"/>
        <v/>
      </c>
      <c r="AD107" s="8" t="str">
        <f ca="1">IF(C107&lt;=CRONO.NivelExibicao,MAX($AD$15:OFFSET(AD107,-1,0))+IF($C107&lt;&gt;1,1,MAX(1,COUNTIF([1]QCI!$A$13:$A$24,OFFSET($E107,-1,0)))),"")</f>
        <v/>
      </c>
      <c r="AE107" s="18" t="str">
        <f t="shared" ca="1" si="59"/>
        <v xml:space="preserve">SINAPI  93143 </v>
      </c>
      <c r="AF107" s="69" t="e">
        <f t="shared" ca="1" si="60"/>
        <v>#VALUE!</v>
      </c>
      <c r="AG107" s="70">
        <v>179.36</v>
      </c>
      <c r="AH107" s="71">
        <f t="shared" si="61"/>
        <v>0.22819999999999999</v>
      </c>
      <c r="AJ107" s="72">
        <v>1</v>
      </c>
      <c r="AL107" s="73"/>
      <c r="AM107" s="74">
        <f t="shared" ca="1" si="0"/>
        <v>220.29</v>
      </c>
      <c r="AN107" s="75">
        <f t="shared" si="62"/>
        <v>220.29</v>
      </c>
    </row>
    <row r="108" spans="1:40" ht="60" x14ac:dyDescent="0.25">
      <c r="A108" t="str">
        <f t="shared" si="54"/>
        <v>S</v>
      </c>
      <c r="B108">
        <f t="shared" ca="1" si="2"/>
        <v>2</v>
      </c>
      <c r="C108" t="str">
        <f t="shared" ca="1" si="3"/>
        <v>S</v>
      </c>
      <c r="D108">
        <f t="shared" ca="1" si="4"/>
        <v>0</v>
      </c>
      <c r="E108" t="e">
        <f ca="1">IF($C108=1,OFFSET(E108,-1,0)+MAX(1,COUNTIF([1]QCI!$A$13:$A$24,OFFSET([1]ORÇAMENTO!E106,-1,0))),OFFSET(E108,-1,0))</f>
        <v>#VALUE!</v>
      </c>
      <c r="F108">
        <f t="shared" ca="1" si="5"/>
        <v>3</v>
      </c>
      <c r="G108">
        <f t="shared" ca="1" si="6"/>
        <v>0</v>
      </c>
      <c r="H108">
        <f t="shared" ca="1" si="7"/>
        <v>0</v>
      </c>
      <c r="I108">
        <f t="shared" ca="1" si="8"/>
        <v>7</v>
      </c>
      <c r="J108">
        <f t="shared" ca="1" si="78"/>
        <v>0</v>
      </c>
      <c r="K108">
        <f ca="1">IF(OR($C108="S",$C108=0),0,MATCH(OFFSET($D108,0,$C108)+IF($C108&lt;&gt;1,1,COUNTIF([1]QCI!$A$13:$A$24,[1]ORÇAMENTO!E106)),OFFSET($D108,1,$C108,ROW($C$223)-ROW($C108)),0))</f>
        <v>0</v>
      </c>
      <c r="L108" s="53" t="str">
        <f t="shared" ca="1" si="10"/>
        <v>F</v>
      </c>
      <c r="M108" s="54" t="s">
        <v>7</v>
      </c>
      <c r="N108" s="55" t="str">
        <f t="shared" ca="1" si="11"/>
        <v>Serviço</v>
      </c>
      <c r="O108" s="56" t="s">
        <v>331</v>
      </c>
      <c r="P108" s="57" t="s">
        <v>62</v>
      </c>
      <c r="Q108" s="58" t="s">
        <v>165</v>
      </c>
      <c r="R108" s="59" t="s">
        <v>171</v>
      </c>
      <c r="S108" s="60" t="s">
        <v>142</v>
      </c>
      <c r="T108" s="61">
        <f t="shared" si="84"/>
        <v>2</v>
      </c>
      <c r="U108" s="62">
        <f t="shared" si="80"/>
        <v>214.61</v>
      </c>
      <c r="V108" s="63" t="s">
        <v>10</v>
      </c>
      <c r="W108" s="61">
        <f t="shared" ca="1" si="55"/>
        <v>263.58</v>
      </c>
      <c r="X108" s="64">
        <f t="shared" ca="1" si="56"/>
        <v>527.16</v>
      </c>
      <c r="Y108" s="65" t="s">
        <v>63</v>
      </c>
      <c r="Z108" t="str">
        <f t="shared" ca="1" si="14"/>
        <v>RA</v>
      </c>
      <c r="AA108" s="66">
        <f ca="1">IF($C108="S",IF($Z108="CP",$X108,IF($Z108="RA",(($X108)*[1]QCI!$AA$3),0)),SomaAgrup)</f>
        <v>0</v>
      </c>
      <c r="AB108" s="67">
        <f t="shared" ca="1" si="57"/>
        <v>0</v>
      </c>
      <c r="AC108" s="68" t="str">
        <f t="shared" ca="1" si="58"/>
        <v/>
      </c>
      <c r="AD108" s="8" t="str">
        <f ca="1">IF(C108&lt;=CRONO.NivelExibicao,MAX($AD$15:OFFSET(AD108,-1,0))+IF($C108&lt;&gt;1,1,MAX(1,COUNTIF([1]QCI!$A$13:$A$24,OFFSET($E108,-1,0)))),"")</f>
        <v/>
      </c>
      <c r="AE108" s="18" t="str">
        <f t="shared" ca="1" si="59"/>
        <v xml:space="preserve">SINAPI  93145 </v>
      </c>
      <c r="AF108" s="69" t="e">
        <f t="shared" ca="1" si="60"/>
        <v>#VALUE!</v>
      </c>
      <c r="AG108" s="70">
        <v>214.61</v>
      </c>
      <c r="AH108" s="71">
        <f t="shared" si="61"/>
        <v>0.22819999999999999</v>
      </c>
      <c r="AJ108" s="72">
        <v>2</v>
      </c>
      <c r="AL108" s="73"/>
      <c r="AM108" s="74">
        <f t="shared" ca="1" si="0"/>
        <v>527.16</v>
      </c>
      <c r="AN108" s="75">
        <f t="shared" si="62"/>
        <v>263.58</v>
      </c>
    </row>
    <row r="109" spans="1:40" ht="60" x14ac:dyDescent="0.25">
      <c r="A109" t="str">
        <f t="shared" si="54"/>
        <v>S</v>
      </c>
      <c r="B109">
        <f t="shared" ca="1" si="2"/>
        <v>2</v>
      </c>
      <c r="C109" t="str">
        <f t="shared" ca="1" si="3"/>
        <v>S</v>
      </c>
      <c r="D109">
        <f t="shared" ca="1" si="4"/>
        <v>0</v>
      </c>
      <c r="E109" t="e">
        <f ca="1">IF($C109=1,OFFSET(E109,-1,0)+MAX(1,COUNTIF([1]QCI!$A$13:$A$24,OFFSET([1]ORÇAMENTO!E107,-1,0))),OFFSET(E109,-1,0))</f>
        <v>#VALUE!</v>
      </c>
      <c r="F109">
        <f t="shared" ca="1" si="5"/>
        <v>3</v>
      </c>
      <c r="G109">
        <f t="shared" ca="1" si="6"/>
        <v>0</v>
      </c>
      <c r="H109">
        <f t="shared" ca="1" si="7"/>
        <v>0</v>
      </c>
      <c r="I109">
        <f t="shared" ca="1" si="8"/>
        <v>8</v>
      </c>
      <c r="J109">
        <f t="shared" ca="1" si="78"/>
        <v>0</v>
      </c>
      <c r="K109">
        <f ca="1">IF(OR($C109="S",$C109=0),0,MATCH(OFFSET($D109,0,$C109)+IF($C109&lt;&gt;1,1,COUNTIF([1]QCI!$A$13:$A$24,[1]ORÇAMENTO!E107)),OFFSET($D109,1,$C109,ROW($C$223)-ROW($C109)),0))</f>
        <v>0</v>
      </c>
      <c r="L109" s="53" t="str">
        <f t="shared" ca="1" si="10"/>
        <v>F</v>
      </c>
      <c r="M109" s="54" t="s">
        <v>7</v>
      </c>
      <c r="N109" s="55" t="str">
        <f t="shared" ca="1" si="11"/>
        <v>Serviço</v>
      </c>
      <c r="O109" s="56" t="s">
        <v>332</v>
      </c>
      <c r="P109" s="57" t="s">
        <v>62</v>
      </c>
      <c r="Q109" s="58" t="s">
        <v>183</v>
      </c>
      <c r="R109" s="59" t="s">
        <v>187</v>
      </c>
      <c r="S109" s="60" t="s">
        <v>142</v>
      </c>
      <c r="T109" s="61">
        <f t="shared" si="84"/>
        <v>1</v>
      </c>
      <c r="U109" s="62">
        <f t="shared" si="80"/>
        <v>171.58</v>
      </c>
      <c r="V109" s="63" t="s">
        <v>10</v>
      </c>
      <c r="W109" s="61">
        <f t="shared" ca="1" si="55"/>
        <v>210.73</v>
      </c>
      <c r="X109" s="64">
        <f t="shared" ca="1" si="56"/>
        <v>210.73</v>
      </c>
      <c r="Y109" s="65" t="s">
        <v>63</v>
      </c>
      <c r="Z109" t="str">
        <f t="shared" ca="1" si="14"/>
        <v>RA</v>
      </c>
      <c r="AA109" s="66">
        <f ca="1">IF($C109="S",IF($Z109="CP",$X109,IF($Z109="RA",(($X109)*[1]QCI!$AA$3),0)),SomaAgrup)</f>
        <v>0</v>
      </c>
      <c r="AB109" s="67">
        <f t="shared" ca="1" si="57"/>
        <v>0</v>
      </c>
      <c r="AC109" s="68" t="str">
        <f t="shared" ca="1" si="58"/>
        <v/>
      </c>
      <c r="AD109" s="8" t="str">
        <f ca="1">IF(C109&lt;=CRONO.NivelExibicao,MAX($AD$15:OFFSET(AD109,-1,0))+IF($C109&lt;&gt;1,1,MAX(1,COUNTIF([1]QCI!$A$13:$A$24,OFFSET($E109,-1,0)))),"")</f>
        <v/>
      </c>
      <c r="AE109" s="18" t="str">
        <f t="shared" ca="1" si="59"/>
        <v xml:space="preserve">SINAPI  93137 </v>
      </c>
      <c r="AF109" s="69" t="e">
        <f t="shared" ca="1" si="60"/>
        <v>#VALUE!</v>
      </c>
      <c r="AG109" s="70">
        <v>171.58</v>
      </c>
      <c r="AH109" s="71">
        <f t="shared" si="61"/>
        <v>0.22819999999999999</v>
      </c>
      <c r="AJ109" s="72">
        <v>1</v>
      </c>
      <c r="AL109" s="73"/>
      <c r="AM109" s="74">
        <f t="shared" ca="1" si="0"/>
        <v>210.73</v>
      </c>
      <c r="AN109" s="75">
        <f t="shared" si="62"/>
        <v>210.73</v>
      </c>
    </row>
    <row r="110" spans="1:40" ht="45" x14ac:dyDescent="0.25">
      <c r="A110" t="str">
        <f>CHOOSE(1+LOG(1+2*(ORÇAMENTO.Nivel="Meta")+4*(ORÇAMENTO.Nivel="Nível 2")+8*(ORÇAMENTO.Nivel="Nível 3")+16*(ORÇAMENTO.Nivel="Nível 4")+32*(ORÇAMENTO.Nivel="Serviço"),2),0,1,2,3,4,"S")</f>
        <v>S</v>
      </c>
      <c r="B110">
        <f ca="1">IF(OR(C110="s",C110=0),OFFSET(B110,-1,0),C110)</f>
        <v>2</v>
      </c>
      <c r="C110" t="str">
        <f ca="1">IF(OFFSET(C110,-1,0)="L",1,IF(OFFSET(C110,-1,0)=1,2,IF(OR(A110="s",A110=0),"S",IF(AND(OFFSET(C110,-1,0)=2,A110=4),3,IF(AND(OR(OFFSET(C110,-1,0)="s",OFFSET(C110,-1,0)=0),A110&lt;&gt;"s",A110&gt;OFFSET(B110,-1,0)),OFFSET(B110,-1,0),A110)))))</f>
        <v>S</v>
      </c>
      <c r="D110">
        <f ca="1">IF(OR(C110="S",C110=0),0,IF(ISERROR(K110),J110,SMALL(J110:K110,1)))</f>
        <v>0</v>
      </c>
      <c r="E110" t="e">
        <f ca="1">IF($C110=1,OFFSET(E110,-1,0)+MAX(1,COUNTIF([1]QCI!$A$13:$A$24,OFFSET([1]ORÇAMENTO!E108,-1,0))),OFFSET(E110,-1,0))</f>
        <v>#VALUE!</v>
      </c>
      <c r="F110">
        <f ca="1">IF($C110=1,0,IF($C110=2,OFFSET(F110,-1,0)+1,OFFSET(F110,-1,0)))</f>
        <v>3</v>
      </c>
      <c r="G110">
        <f ca="1">IF(AND($C110&lt;=2,$C110&lt;&gt;0),0,IF($C110=3,OFFSET(G110,-1,0)+1,OFFSET(G110,-1,0)))</f>
        <v>0</v>
      </c>
      <c r="H110">
        <f ca="1">IF(AND($C110&lt;=3,$C110&lt;&gt;0),0,IF($C110=4,OFFSET(H110,-1,0)+1,OFFSET(H110,-1,0)))</f>
        <v>0</v>
      </c>
      <c r="I110">
        <f ca="1">IF(AND($C110&lt;=4,$C110&lt;&gt;0),0,IF(AND($C110="S",$X110&gt;0),OFFSET(I110,-1,0)+1,OFFSET(I110,-1,0)))</f>
        <v>9</v>
      </c>
      <c r="J110">
        <f t="shared" ca="1" si="78"/>
        <v>0</v>
      </c>
      <c r="K110">
        <f ca="1">IF(OR($C110="S",$C110=0),0,MATCH(OFFSET($D110,0,$C110)+IF($C110&lt;&gt;1,1,COUNTIF([1]QCI!$A$13:$A$24,[1]ORÇAMENTO!E108)),OFFSET($D110,1,$C110,ROW($C$223)-ROW($C110)),0))</f>
        <v>0</v>
      </c>
      <c r="L110" s="53" t="str">
        <f ca="1">IF(OR($X110&gt;0,$C110=1,$C110=2,$C110=3,$C110=4),"F","")</f>
        <v>F</v>
      </c>
      <c r="M110" s="54" t="s">
        <v>7</v>
      </c>
      <c r="N110" s="55" t="str">
        <f ca="1">CHOOSE(1+LOG(1+2*(C110=1)+4*(C110=2)+8*(C110=3)+16*(C110=4)+32*(C110="S"),2),"","Meta","Nível 2","Nível 3","Nível 4","Serviço")</f>
        <v>Serviço</v>
      </c>
      <c r="O110" s="56" t="s">
        <v>333</v>
      </c>
      <c r="P110" s="57" t="s">
        <v>62</v>
      </c>
      <c r="Q110" s="58" t="s">
        <v>167</v>
      </c>
      <c r="R110" s="59" t="s">
        <v>173</v>
      </c>
      <c r="S110" s="60" t="s">
        <v>142</v>
      </c>
      <c r="T110" s="61">
        <f t="shared" si="84"/>
        <v>5</v>
      </c>
      <c r="U110" s="62">
        <f t="shared" si="80"/>
        <v>196.8</v>
      </c>
      <c r="V110" s="63" t="s">
        <v>10</v>
      </c>
      <c r="W110" s="61">
        <f ca="1">IF($C110="S",ROUND(IF(TIPOORCAMENTO="Proposto",ORÇAMENTO.CustoUnitario*(1+$AH110),ORÇAMENTO.PrecoUnitarioLicitado),15-13*$AF$10),0)</f>
        <v>241.71</v>
      </c>
      <c r="X110" s="64">
        <f ca="1">IF($C110="S",VTOTAL1,IF($C110=0,0,ROUND(SomaAgrup,15-13*$AF$11)))</f>
        <v>1208.55</v>
      </c>
      <c r="Y110" s="65" t="s">
        <v>63</v>
      </c>
      <c r="Z110" t="str">
        <f ca="1">IF(AND($C110="S",$X110&gt;0),IF(ISBLANK($Y110),"RA",LEFT($Y110,2)),"")</f>
        <v>RA</v>
      </c>
      <c r="AA110" s="66">
        <f ca="1">IF($C110="S",IF($Z110="CP",$X110,IF($Z110="RA",(($X110)*[1]QCI!$AA$3),0)),SomaAgrup)</f>
        <v>0</v>
      </c>
      <c r="AB110" s="67">
        <f ca="1">IF($C110="S",IF($Z110="OU",ROUND($X110,2),0),SomaAgrup)</f>
        <v>0</v>
      </c>
      <c r="AC110" s="68" t="str">
        <f ca="1">IF($N110="","",IF(ORÇAMENTO.Descricao="","DESCRIÇÃO",IF(AND($C110="S",ORÇAMENTO.Unidade=""),"UNIDADE",IF($X110&lt;0,"VALOR NEGATIVO",IF(OR(AND(TIPOORCAMENTO="Proposto",$AG110&lt;&gt;"",$AG110&gt;0,ORÇAMENTO.CustoUnitario&gt;$AG110),AND(TIPOORCAMENTO="LICITADO",ORÇAMENTO.PrecoUnitarioLicitado&gt;$AN110)),"ACIMA REF.","")))))</f>
        <v/>
      </c>
      <c r="AD110" s="8" t="str">
        <f ca="1">IF(C110&lt;=CRONO.NivelExibicao,MAX($AD$15:OFFSET(AD110,-1,0))+IF($C110&lt;&gt;1,1,MAX(1,COUNTIF([1]QCI!$A$13:$A$24,OFFSET($E110,-1,0)))),"")</f>
        <v/>
      </c>
      <c r="AE110" s="18" t="str">
        <f ca="1">IF(AND($C110="S",ORÇAMENTO.CodBarra&lt;&gt;""),IF(ORÇAMENTO.Fonte="",ORÇAMENTO.CodBarra,CONCATENATE(ORÇAMENTO.Fonte," ",ORÇAMENTO.CodBarra)))</f>
        <v xml:space="preserve">SINAPI  93142 </v>
      </c>
      <c r="AF110" s="69" t="e">
        <f ca="1">IF(ISERROR(INDIRECT(ORÇAMENTO.BancoRef)),"(abra o arquivo 'Referência "&amp;Excel_BuiltIn_Database&amp;".xls)",IF(OR($C110&lt;&gt;"S",ORÇAMENTO.CodBarra=""),"(Sem Código)",IF(ISERROR(MATCH($AE110,INDIRECT(ORÇAMENTO.BancoRef),0)),"(Código não identificado nas referências)",MATCH($AE110,INDIRECT(ORÇAMENTO.BancoRef),0))))</f>
        <v>#VALUE!</v>
      </c>
      <c r="AG110" s="70">
        <v>196.8</v>
      </c>
      <c r="AH110" s="71">
        <f>ROUND(IF(ISNUMBER(ORÇAMENTO.OpcaoBDI),ORÇAMENTO.OpcaoBDI,IF(LEFT(ORÇAMENTO.OpcaoBDI,3)="BDI",HLOOKUP(ORÇAMENTO.OpcaoBDI,$F$4:$H$5,2,FALSE),0)),15-11*$AF$9)</f>
        <v>0.22819999999999999</v>
      </c>
      <c r="AJ110" s="72">
        <v>5</v>
      </c>
      <c r="AL110" s="73"/>
      <c r="AM110" s="74">
        <f t="shared" ca="1" si="0"/>
        <v>1208.55</v>
      </c>
      <c r="AN110" s="75">
        <f>ROUND(ORÇAMENTO.CustoUnitario*(1+$AH110),2)</f>
        <v>241.71</v>
      </c>
    </row>
    <row r="111" spans="1:40" ht="30" x14ac:dyDescent="0.25">
      <c r="A111" t="str">
        <f>CHOOSE(1+LOG(1+2*(ORÇAMENTO.Nivel="Meta")+4*(ORÇAMENTO.Nivel="Nível 2")+8*(ORÇAMENTO.Nivel="Nível 3")+16*(ORÇAMENTO.Nivel="Nível 4")+32*(ORÇAMENTO.Nivel="Serviço"),2),0,1,2,3,4,"S")</f>
        <v>S</v>
      </c>
      <c r="B111">
        <f ca="1">IF(OR(C111="s",C111=0),OFFSET(B111,-1,0),C111)</f>
        <v>2</v>
      </c>
      <c r="C111" t="str">
        <f ca="1">IF(OFFSET(C111,-1,0)="L",1,IF(OFFSET(C111,-1,0)=1,2,IF(OR(A111="s",A111=0),"S",IF(AND(OFFSET(C111,-1,0)=2,A111=4),3,IF(AND(OR(OFFSET(C111,-1,0)="s",OFFSET(C111,-1,0)=0),A111&lt;&gt;"s",A111&gt;OFFSET(B111,-1,0)),OFFSET(B111,-1,0),A111)))))</f>
        <v>S</v>
      </c>
      <c r="D111">
        <f ca="1">IF(OR(C111="S",C111=0),0,IF(ISERROR(K111),J111,SMALL(J111:K111,1)))</f>
        <v>0</v>
      </c>
      <c r="E111" t="e">
        <f ca="1">IF($C111=1,OFFSET(E111,-1,0)+MAX(1,COUNTIF([1]QCI!$A$13:$A$24,OFFSET([1]ORÇAMENTO!E109,-1,0))),OFFSET(E111,-1,0))</f>
        <v>#VALUE!</v>
      </c>
      <c r="F111">
        <f ca="1">IF($C111=1,0,IF($C111=2,OFFSET(F111,-1,0)+1,OFFSET(F111,-1,0)))</f>
        <v>3</v>
      </c>
      <c r="G111">
        <f ca="1">IF(AND($C111&lt;=2,$C111&lt;&gt;0),0,IF($C111=3,OFFSET(G111,-1,0)+1,OFFSET(G111,-1,0)))</f>
        <v>0</v>
      </c>
      <c r="H111">
        <f ca="1">IF(AND($C111&lt;=3,$C111&lt;&gt;0),0,IF($C111=4,OFFSET(H111,-1,0)+1,OFFSET(H111,-1,0)))</f>
        <v>0</v>
      </c>
      <c r="I111">
        <f ca="1">IF(AND($C111&lt;=4,$C111&lt;&gt;0),0,IF(AND($C111="S",$X111&gt;0),OFFSET(I111,-1,0)+1,OFFSET(I111,-1,0)))</f>
        <v>10</v>
      </c>
      <c r="J111">
        <f t="shared" ca="1" si="78"/>
        <v>0</v>
      </c>
      <c r="K111">
        <f ca="1">IF(OR($C111="S",$C111=0),0,MATCH(OFFSET($D111,0,$C111)+IF($C111&lt;&gt;1,1,COUNTIF([1]QCI!$A$13:$A$24,[1]ORÇAMENTO!E109)),OFFSET($D111,1,$C111,ROW($C$223)-ROW($C111)),0))</f>
        <v>0</v>
      </c>
      <c r="L111" s="53" t="str">
        <f ca="1">IF(OR($X111&gt;0,$C111=1,$C111=2,$C111=3,$C111=4),"F","")</f>
        <v>F</v>
      </c>
      <c r="M111" s="54" t="s">
        <v>7</v>
      </c>
      <c r="N111" s="55" t="str">
        <f ca="1">CHOOSE(1+LOG(1+2*(C111=1)+4*(C111=2)+8*(C111=3)+16*(C111=4)+32*(C111="S"),2),"","Meta","Nível 2","Nível 3","Nível 4","Serviço")</f>
        <v>Serviço</v>
      </c>
      <c r="O111" s="56" t="s">
        <v>334</v>
      </c>
      <c r="P111" s="57" t="s">
        <v>62</v>
      </c>
      <c r="Q111" s="58" t="s">
        <v>166</v>
      </c>
      <c r="R111" s="59" t="s">
        <v>172</v>
      </c>
      <c r="S111" s="60" t="s">
        <v>142</v>
      </c>
      <c r="T111" s="61">
        <f t="shared" si="84"/>
        <v>5</v>
      </c>
      <c r="U111" s="62">
        <f t="shared" si="80"/>
        <v>40.700000000000003</v>
      </c>
      <c r="V111" s="63" t="s">
        <v>10</v>
      </c>
      <c r="W111" s="61">
        <f ca="1">IF($C111="S",ROUND(IF(TIPOORCAMENTO="Proposto",ORÇAMENTO.CustoUnitario*(1+$AH111),ORÇAMENTO.PrecoUnitarioLicitado),15-13*$AF$10),0)</f>
        <v>49.99</v>
      </c>
      <c r="X111" s="64">
        <f ca="1">IF($C111="S",VTOTAL1,IF($C111=0,0,ROUND(SomaAgrup,15-13*$AF$11)))</f>
        <v>249.95</v>
      </c>
      <c r="Y111" s="65" t="s">
        <v>63</v>
      </c>
      <c r="Z111" t="str">
        <f ca="1">IF(AND($C111="S",$X111&gt;0),IF(ISBLANK($Y111),"RA",LEFT($Y111,2)),"")</f>
        <v>RA</v>
      </c>
      <c r="AA111" s="66">
        <f ca="1">IF($C111="S",IF($Z111="CP",$X111,IF($Z111="RA",(($X111)*[1]QCI!$AA$3),0)),SomaAgrup)</f>
        <v>0</v>
      </c>
      <c r="AB111" s="67">
        <f ca="1">IF($C111="S",IF($Z111="OU",ROUND($X111,2),0),SomaAgrup)</f>
        <v>0</v>
      </c>
      <c r="AC111" s="68" t="str">
        <f ca="1">IF($N111="","",IF(ORÇAMENTO.Descricao="","DESCRIÇÃO",IF(AND($C111="S",ORÇAMENTO.Unidade=""),"UNIDADE",IF($X111&lt;0,"VALOR NEGATIVO",IF(OR(AND(TIPOORCAMENTO="Proposto",$AG111&lt;&gt;"",$AG111&gt;0,ORÇAMENTO.CustoUnitario&gt;$AG111),AND(TIPOORCAMENTO="LICITADO",ORÇAMENTO.PrecoUnitarioLicitado&gt;$AN111)),"ACIMA REF.","")))))</f>
        <v/>
      </c>
      <c r="AD111" s="8" t="str">
        <f ca="1">IF(C111&lt;=CRONO.NivelExibicao,MAX($AD$15:OFFSET(AD111,-1,0))+IF($C111&lt;&gt;1,1,MAX(1,COUNTIF([1]QCI!$A$13:$A$24,OFFSET($E111,-1,0)))),"")</f>
        <v/>
      </c>
      <c r="AE111" s="18" t="str">
        <f ca="1">IF(AND($C111="S",ORÇAMENTO.CodBarra&lt;&gt;""),IF(ORÇAMENTO.Fonte="",ORÇAMENTO.CodBarra,CONCATENATE(ORÇAMENTO.Fonte," ",ORÇAMENTO.CodBarra)))</f>
        <v xml:space="preserve">SINAPI  103782 </v>
      </c>
      <c r="AF111" s="69" t="e">
        <f ca="1">IF(ISERROR(INDIRECT(ORÇAMENTO.BancoRef)),"(abra o arquivo 'Referência "&amp;Excel_BuiltIn_Database&amp;".xls)",IF(OR($C111&lt;&gt;"S",ORÇAMENTO.CodBarra=""),"(Sem Código)",IF(ISERROR(MATCH($AE111,INDIRECT(ORÇAMENTO.BancoRef),0)),"(Código não identificado nas referências)",MATCH($AE111,INDIRECT(ORÇAMENTO.BancoRef),0))))</f>
        <v>#VALUE!</v>
      </c>
      <c r="AG111" s="70">
        <v>40.700000000000003</v>
      </c>
      <c r="AH111" s="71">
        <f>ROUND(IF(ISNUMBER(ORÇAMENTO.OpcaoBDI),ORÇAMENTO.OpcaoBDI,IF(LEFT(ORÇAMENTO.OpcaoBDI,3)="BDI",HLOOKUP(ORÇAMENTO.OpcaoBDI,$F$4:$H$5,2,FALSE),0)),15-11*$AF$9)</f>
        <v>0.22819999999999999</v>
      </c>
      <c r="AJ111" s="72">
        <v>5</v>
      </c>
      <c r="AL111" s="73"/>
      <c r="AM111" s="74">
        <f t="shared" ca="1" si="0"/>
        <v>249.95</v>
      </c>
      <c r="AN111" s="75">
        <f>ROUND(ORÇAMENTO.CustoUnitario*(1+$AH111),2)</f>
        <v>49.99</v>
      </c>
    </row>
    <row r="112" spans="1:40" x14ac:dyDescent="0.25">
      <c r="A112">
        <f t="shared" si="54"/>
        <v>1</v>
      </c>
      <c r="B112">
        <f t="shared" ca="1" si="2"/>
        <v>1</v>
      </c>
      <c r="C112">
        <f t="shared" ca="1" si="3"/>
        <v>1</v>
      </c>
      <c r="D112">
        <f t="shared" ca="1" si="4"/>
        <v>111</v>
      </c>
      <c r="E112" t="e">
        <f ca="1">IF($C112=1,OFFSET(E112,-1,0)+MAX(1,COUNTIF([1]QCI!$A$13:$A$24,OFFSET([1]ORÇAMENTO!E110,-1,0))),OFFSET(E112,-1,0))</f>
        <v>#VALUE!</v>
      </c>
      <c r="F112">
        <f t="shared" ca="1" si="5"/>
        <v>0</v>
      </c>
      <c r="G112">
        <f t="shared" ca="1" si="6"/>
        <v>0</v>
      </c>
      <c r="H112">
        <f t="shared" ca="1" si="7"/>
        <v>0</v>
      </c>
      <c r="I112">
        <f t="shared" ca="1" si="8"/>
        <v>0</v>
      </c>
      <c r="J112">
        <f t="shared" ca="1" si="78"/>
        <v>111</v>
      </c>
      <c r="K112" t="e">
        <f ca="1">IF(OR($C112="S",$C112=0),0,MATCH(OFFSET($D112,0,$C112)+IF($C112&lt;&gt;1,1,COUNTIF([1]QCI!$A$13:$A$24,[1]ORÇAMENTO!E110)),OFFSET($D112,1,$C112,ROW($C$223)-ROW($C112)),0))</f>
        <v>#VALUE!</v>
      </c>
      <c r="L112" s="53" t="str">
        <f t="shared" ca="1" si="10"/>
        <v>F</v>
      </c>
      <c r="M112" s="54" t="s">
        <v>3</v>
      </c>
      <c r="N112" s="55" t="str">
        <f t="shared" ca="1" si="11"/>
        <v>Meta</v>
      </c>
      <c r="O112" s="56" t="s">
        <v>335</v>
      </c>
      <c r="P112" s="57" t="s">
        <v>62</v>
      </c>
      <c r="Q112" s="58"/>
      <c r="R112" s="59" t="s">
        <v>95</v>
      </c>
      <c r="S112" s="60" t="str">
        <f t="shared" ca="1" si="63"/>
        <v>-</v>
      </c>
      <c r="T112" s="61" t="e">
        <f ca="1">OFFSET([1]CÁLCULO!H$15,ROW($T112)-ROW(T$15),0)</f>
        <v>#VALUE!</v>
      </c>
      <c r="U112" s="62"/>
      <c r="V112" s="63" t="s">
        <v>10</v>
      </c>
      <c r="W112" s="61">
        <f t="shared" ca="1" si="55"/>
        <v>0</v>
      </c>
      <c r="X112" s="64">
        <f ca="1">ROUND(SUM(X113),2)</f>
        <v>2689.35</v>
      </c>
      <c r="Y112" s="65" t="s">
        <v>63</v>
      </c>
      <c r="Z112" t="str">
        <f t="shared" ca="1" si="14"/>
        <v/>
      </c>
      <c r="AA112" s="66">
        <f ca="1">IF($C112="S",IF($Z112="CP",$X112,IF($Z112="RA",(($X112)*[1]QCI!$AA$3),0)),SomaAgrup)</f>
        <v>0</v>
      </c>
      <c r="AB112" s="67">
        <f t="shared" ca="1" si="57"/>
        <v>0</v>
      </c>
      <c r="AC112" s="68" t="e">
        <f t="shared" ca="1" si="58"/>
        <v>#VALUE!</v>
      </c>
      <c r="AD112" s="8" t="e">
        <f ca="1">IF(C112&lt;=CRONO.NivelExibicao,MAX($AD$15:OFFSET(AD112,-1,0))+IF($C112&lt;&gt;1,1,MAX(1,COUNTIF([1]QCI!$A$13:$A$24,OFFSET($E112,-1,0)))),"")</f>
        <v>#VALUE!</v>
      </c>
      <c r="AE112" s="18" t="b">
        <f t="shared" ca="1" si="59"/>
        <v>0</v>
      </c>
      <c r="AF112" s="69" t="e">
        <f t="shared" ca="1" si="60"/>
        <v>#VALUE!</v>
      </c>
      <c r="AG112" s="70" t="e">
        <f t="shared" ca="1" si="64"/>
        <v>#VALUE!</v>
      </c>
      <c r="AH112" s="71">
        <f t="shared" si="61"/>
        <v>0.22819999999999999</v>
      </c>
      <c r="AJ112" s="72"/>
      <c r="AL112" s="73"/>
      <c r="AM112" s="74">
        <f t="shared" ca="1" si="0"/>
        <v>2689.35</v>
      </c>
      <c r="AN112" s="75">
        <f t="shared" si="62"/>
        <v>0</v>
      </c>
    </row>
    <row r="113" spans="1:40" x14ac:dyDescent="0.25">
      <c r="A113" t="str">
        <f t="shared" si="54"/>
        <v>S</v>
      </c>
      <c r="B113">
        <f t="shared" ca="1" si="2"/>
        <v>2</v>
      </c>
      <c r="C113">
        <f t="shared" ca="1" si="3"/>
        <v>2</v>
      </c>
      <c r="D113">
        <f t="shared" ca="1" si="4"/>
        <v>4</v>
      </c>
      <c r="E113" t="e">
        <f ca="1">IF($C113=1,OFFSET(E113,-1,0)+MAX(1,COUNTIF([1]QCI!$A$13:$A$24,OFFSET([1]ORÇAMENTO!E111,-1,0))),OFFSET(E113,-1,0))</f>
        <v>#VALUE!</v>
      </c>
      <c r="F113">
        <f t="shared" ca="1" si="5"/>
        <v>1</v>
      </c>
      <c r="G113">
        <f t="shared" ca="1" si="6"/>
        <v>0</v>
      </c>
      <c r="H113">
        <f t="shared" ca="1" si="7"/>
        <v>0</v>
      </c>
      <c r="I113">
        <f t="shared" ca="1" si="8"/>
        <v>0</v>
      </c>
      <c r="J113">
        <f t="shared" ca="1" si="78"/>
        <v>4</v>
      </c>
      <c r="K113">
        <f ca="1">IF(OR($C113="S",$C113=0),0,MATCH(OFFSET($D113,0,$C113)+IF($C113&lt;&gt;1,1,COUNTIF([1]QCI!$A$13:$A$24,[1]ORÇAMENTO!E111)),OFFSET($D113,1,$C113,ROW($C$223)-ROW($C113)),0))</f>
        <v>12</v>
      </c>
      <c r="L113" s="53" t="str">
        <f t="shared" ca="1" si="10"/>
        <v>F</v>
      </c>
      <c r="M113" s="54" t="s">
        <v>7</v>
      </c>
      <c r="N113" s="55" t="str">
        <f t="shared" ca="1" si="11"/>
        <v>Nível 2</v>
      </c>
      <c r="O113" s="56" t="s">
        <v>336</v>
      </c>
      <c r="P113" s="57" t="s">
        <v>62</v>
      </c>
      <c r="Q113" s="58"/>
      <c r="R113" s="59" t="s">
        <v>67</v>
      </c>
      <c r="S113" s="60" t="str">
        <f t="shared" ca="1" si="63"/>
        <v>-</v>
      </c>
      <c r="T113" s="61" t="e">
        <f ca="1">OFFSET([1]CÁLCULO!H$15,ROW($T113)-ROW(T$15),0)</f>
        <v>#VALUE!</v>
      </c>
      <c r="U113" s="62"/>
      <c r="V113" s="63" t="s">
        <v>10</v>
      </c>
      <c r="W113" s="61">
        <f t="shared" ca="1" si="55"/>
        <v>0</v>
      </c>
      <c r="X113" s="64">
        <f ca="1">ROUND(SUM(X114:X116),2)</f>
        <v>2689.35</v>
      </c>
      <c r="Y113" s="65" t="s">
        <v>63</v>
      </c>
      <c r="Z113" t="str">
        <f t="shared" ca="1" si="14"/>
        <v/>
      </c>
      <c r="AA113" s="66">
        <f ca="1">IF($C113="S",IF($Z113="CP",$X113,IF($Z113="RA",(($X113)*[1]QCI!$AA$3),0)),SomaAgrup)</f>
        <v>0</v>
      </c>
      <c r="AB113" s="67">
        <f t="shared" ca="1" si="57"/>
        <v>0</v>
      </c>
      <c r="AC113" s="68" t="e">
        <f t="shared" ca="1" si="58"/>
        <v>#VALUE!</v>
      </c>
      <c r="AD113" s="8" t="e">
        <f ca="1">IF(C113&lt;=CRONO.NivelExibicao,MAX($AD$15:OFFSET(AD113,-1,0))+IF($C113&lt;&gt;1,1,MAX(1,COUNTIF([1]QCI!$A$13:$A$24,OFFSET($E113,-1,0)))),"")</f>
        <v>#VALUE!</v>
      </c>
      <c r="AE113" s="18" t="b">
        <f t="shared" ca="1" si="59"/>
        <v>0</v>
      </c>
      <c r="AF113" s="69" t="e">
        <f t="shared" ca="1" si="60"/>
        <v>#VALUE!</v>
      </c>
      <c r="AG113" s="70" t="e">
        <f t="shared" ca="1" si="64"/>
        <v>#VALUE!</v>
      </c>
      <c r="AH113" s="71">
        <f t="shared" si="61"/>
        <v>0.22819999999999999</v>
      </c>
      <c r="AJ113" s="72"/>
      <c r="AL113" s="73"/>
      <c r="AM113" s="74">
        <f t="shared" ca="1" si="0"/>
        <v>2689.35</v>
      </c>
      <c r="AN113" s="75">
        <f t="shared" si="62"/>
        <v>0</v>
      </c>
    </row>
    <row r="114" spans="1:40" ht="30" x14ac:dyDescent="0.25">
      <c r="A114" t="str">
        <f t="shared" si="54"/>
        <v>S</v>
      </c>
      <c r="B114">
        <f t="shared" ca="1" si="2"/>
        <v>2</v>
      </c>
      <c r="C114" t="str">
        <f t="shared" ca="1" si="3"/>
        <v>S</v>
      </c>
      <c r="D114">
        <f t="shared" ca="1" si="4"/>
        <v>0</v>
      </c>
      <c r="E114" t="e">
        <f ca="1">IF($C114=1,OFFSET(E114,-1,0)+MAX(1,COUNTIF([1]QCI!$A$13:$A$24,OFFSET([1]ORÇAMENTO!E112,-1,0))),OFFSET(E114,-1,0))</f>
        <v>#VALUE!</v>
      </c>
      <c r="F114">
        <f t="shared" ca="1" si="5"/>
        <v>1</v>
      </c>
      <c r="G114">
        <f t="shared" ca="1" si="6"/>
        <v>0</v>
      </c>
      <c r="H114">
        <f t="shared" ca="1" si="7"/>
        <v>0</v>
      </c>
      <c r="I114">
        <f t="shared" ca="1" si="8"/>
        <v>1</v>
      </c>
      <c r="J114">
        <f t="shared" ca="1" si="78"/>
        <v>0</v>
      </c>
      <c r="K114">
        <f ca="1">IF(OR($C114="S",$C114=0),0,MATCH(OFFSET($D114,0,$C114)+IF($C114&lt;&gt;1,1,COUNTIF([1]QCI!$A$13:$A$24,[1]ORÇAMENTO!E112)),OFFSET($D114,1,$C114,ROW($C$223)-ROW($C114)),0))</f>
        <v>0</v>
      </c>
      <c r="L114" s="53" t="str">
        <f t="shared" ca="1" si="10"/>
        <v>F</v>
      </c>
      <c r="M114" s="54" t="s">
        <v>7</v>
      </c>
      <c r="N114" s="55" t="str">
        <f t="shared" ca="1" si="11"/>
        <v>Serviço</v>
      </c>
      <c r="O114" s="56" t="s">
        <v>337</v>
      </c>
      <c r="P114" s="57" t="s">
        <v>62</v>
      </c>
      <c r="Q114" s="58" t="s">
        <v>134</v>
      </c>
      <c r="R114" s="59" t="s">
        <v>127</v>
      </c>
      <c r="S114" s="60" t="s">
        <v>141</v>
      </c>
      <c r="T114" s="61">
        <f t="shared" ref="T114:T116" si="85">AJ114</f>
        <v>18.2</v>
      </c>
      <c r="U114" s="62">
        <f t="shared" si="80"/>
        <v>2.81</v>
      </c>
      <c r="V114" s="63" t="s">
        <v>10</v>
      </c>
      <c r="W114" s="61">
        <f t="shared" ca="1" si="55"/>
        <v>3.45</v>
      </c>
      <c r="X114" s="64">
        <f t="shared" ca="1" si="56"/>
        <v>62.79</v>
      </c>
      <c r="Y114" s="65" t="s">
        <v>63</v>
      </c>
      <c r="Z114" t="str">
        <f t="shared" ca="1" si="14"/>
        <v>RA</v>
      </c>
      <c r="AA114" s="66">
        <f ca="1">IF($C114="S",IF($Z114="CP",$X114,IF($Z114="RA",(($X114)*[1]QCI!$AA$3),0)),SomaAgrup)</f>
        <v>0</v>
      </c>
      <c r="AB114" s="67">
        <f t="shared" ca="1" si="57"/>
        <v>0</v>
      </c>
      <c r="AC114" s="68" t="str">
        <f t="shared" ca="1" si="58"/>
        <v/>
      </c>
      <c r="AD114" s="8" t="str">
        <f ca="1">IF(C114&lt;=CRONO.NivelExibicao,MAX($AD$15:OFFSET(AD114,-1,0))+IF($C114&lt;&gt;1,1,MAX(1,COUNTIF([1]QCI!$A$13:$A$24,OFFSET($E114,-1,0)))),"")</f>
        <v/>
      </c>
      <c r="AE114" s="18" t="str">
        <f t="shared" ca="1" si="59"/>
        <v xml:space="preserve">SINAPI  97647 </v>
      </c>
      <c r="AF114" s="69" t="e">
        <f t="shared" ca="1" si="60"/>
        <v>#VALUE!</v>
      </c>
      <c r="AG114" s="70">
        <v>2.81</v>
      </c>
      <c r="AH114" s="71">
        <f t="shared" si="61"/>
        <v>0.22819999999999999</v>
      </c>
      <c r="AJ114" s="72">
        <v>18.2</v>
      </c>
      <c r="AL114" s="73"/>
      <c r="AM114" s="74">
        <f t="shared" ca="1" si="0"/>
        <v>62.79</v>
      </c>
      <c r="AN114" s="75">
        <f t="shared" si="62"/>
        <v>3.45</v>
      </c>
    </row>
    <row r="115" spans="1:40" ht="60" x14ac:dyDescent="0.25">
      <c r="A115" t="str">
        <f t="shared" si="54"/>
        <v>S</v>
      </c>
      <c r="B115">
        <f t="shared" ca="1" si="2"/>
        <v>2</v>
      </c>
      <c r="C115" t="str">
        <f t="shared" ca="1" si="3"/>
        <v>S</v>
      </c>
      <c r="D115">
        <f t="shared" ca="1" si="4"/>
        <v>0</v>
      </c>
      <c r="E115" t="e">
        <f ca="1">IF($C115=1,OFFSET(E115,-1,0)+MAX(1,COUNTIF([1]QCI!$A$13:$A$24,OFFSET([1]ORÇAMENTO!E113,-1,0))),OFFSET(E115,-1,0))</f>
        <v>#VALUE!</v>
      </c>
      <c r="F115">
        <f t="shared" ca="1" si="5"/>
        <v>1</v>
      </c>
      <c r="G115">
        <f t="shared" ca="1" si="6"/>
        <v>0</v>
      </c>
      <c r="H115">
        <f t="shared" ca="1" si="7"/>
        <v>0</v>
      </c>
      <c r="I115">
        <f t="shared" ca="1" si="8"/>
        <v>2</v>
      </c>
      <c r="J115">
        <f t="shared" ca="1" si="78"/>
        <v>0</v>
      </c>
      <c r="K115">
        <f ca="1">IF(OR($C115="S",$C115=0),0,MATCH(OFFSET($D115,0,$C115)+IF($C115&lt;&gt;1,1,COUNTIF([1]QCI!$A$13:$A$24,[1]ORÇAMENTO!E113)),OFFSET($D115,1,$C115,ROW($C$223)-ROW($C115)),0))</f>
        <v>0</v>
      </c>
      <c r="L115" s="53" t="str">
        <f t="shared" ca="1" si="10"/>
        <v>F</v>
      </c>
      <c r="M115" s="54" t="s">
        <v>7</v>
      </c>
      <c r="N115" s="55" t="str">
        <f t="shared" ca="1" si="11"/>
        <v>Serviço</v>
      </c>
      <c r="O115" s="56" t="s">
        <v>338</v>
      </c>
      <c r="P115" s="57" t="s">
        <v>62</v>
      </c>
      <c r="Q115" s="58" t="s">
        <v>174</v>
      </c>
      <c r="R115" s="59" t="s">
        <v>175</v>
      </c>
      <c r="S115" s="60" t="s">
        <v>141</v>
      </c>
      <c r="T115" s="61">
        <f t="shared" si="85"/>
        <v>18.2</v>
      </c>
      <c r="U115" s="62">
        <f t="shared" si="80"/>
        <v>59.63</v>
      </c>
      <c r="V115" s="63" t="s">
        <v>10</v>
      </c>
      <c r="W115" s="61">
        <f t="shared" ca="1" si="55"/>
        <v>73.239999999999995</v>
      </c>
      <c r="X115" s="64">
        <f t="shared" ca="1" si="56"/>
        <v>1332.97</v>
      </c>
      <c r="Y115" s="65" t="s">
        <v>63</v>
      </c>
      <c r="Z115" t="str">
        <f t="shared" ca="1" si="14"/>
        <v>RA</v>
      </c>
      <c r="AA115" s="66">
        <f ca="1">IF($C115="S",IF($Z115="CP",$X115,IF($Z115="RA",(($X115)*[1]QCI!$AA$3),0)),SomaAgrup)</f>
        <v>0</v>
      </c>
      <c r="AB115" s="67">
        <f t="shared" ca="1" si="57"/>
        <v>0</v>
      </c>
      <c r="AC115" s="68" t="str">
        <f t="shared" ca="1" si="58"/>
        <v/>
      </c>
      <c r="AD115" s="8" t="str">
        <f ca="1">IF(C115&lt;=CRONO.NivelExibicao,MAX($AD$15:OFFSET(AD115,-1,0))+IF($C115&lt;&gt;1,1,MAX(1,COUNTIF([1]QCI!$A$13:$A$24,OFFSET($E115,-1,0)))),"")</f>
        <v/>
      </c>
      <c r="AE115" s="18" t="str">
        <f t="shared" ca="1" si="59"/>
        <v xml:space="preserve">SINAPI  94210 </v>
      </c>
      <c r="AF115" s="69" t="e">
        <f t="shared" ca="1" si="60"/>
        <v>#VALUE!</v>
      </c>
      <c r="AG115" s="70">
        <v>59.63</v>
      </c>
      <c r="AH115" s="71">
        <f t="shared" si="61"/>
        <v>0.22819999999999999</v>
      </c>
      <c r="AJ115" s="72">
        <v>18.2</v>
      </c>
      <c r="AL115" s="73"/>
      <c r="AM115" s="74">
        <f t="shared" ca="1" si="0"/>
        <v>1332.97</v>
      </c>
      <c r="AN115" s="75">
        <f t="shared" si="62"/>
        <v>73.239999999999995</v>
      </c>
    </row>
    <row r="116" spans="1:40" ht="30" x14ac:dyDescent="0.25">
      <c r="A116" t="str">
        <f t="shared" si="54"/>
        <v>S</v>
      </c>
      <c r="B116">
        <f t="shared" ca="1" si="2"/>
        <v>2</v>
      </c>
      <c r="C116" t="str">
        <f t="shared" ca="1" si="3"/>
        <v>S</v>
      </c>
      <c r="D116">
        <f t="shared" ca="1" si="4"/>
        <v>0</v>
      </c>
      <c r="E116" t="e">
        <f ca="1">IF($C116=1,OFFSET(E116,-1,0)+MAX(1,COUNTIF([1]QCI!$A$13:$A$24,OFFSET([1]ORÇAMENTO!E114,-1,0))),OFFSET(E116,-1,0))</f>
        <v>#VALUE!</v>
      </c>
      <c r="F116">
        <f t="shared" ca="1" si="5"/>
        <v>1</v>
      </c>
      <c r="G116">
        <f t="shared" ca="1" si="6"/>
        <v>0</v>
      </c>
      <c r="H116">
        <f t="shared" ca="1" si="7"/>
        <v>0</v>
      </c>
      <c r="I116">
        <f t="shared" ca="1" si="8"/>
        <v>3</v>
      </c>
      <c r="J116">
        <f t="shared" ca="1" si="78"/>
        <v>0</v>
      </c>
      <c r="K116">
        <f ca="1">IF(OR($C116="S",$C116=0),0,MATCH(OFFSET($D116,0,$C116)+IF($C116&lt;&gt;1,1,COUNTIF([1]QCI!$A$13:$A$24,[1]ORÇAMENTO!E114)),OFFSET($D116,1,$C116,ROW($C$223)-ROW($C116)),0))</f>
        <v>0</v>
      </c>
      <c r="L116" s="53" t="str">
        <f t="shared" ca="1" si="10"/>
        <v>F</v>
      </c>
      <c r="M116" s="54" t="s">
        <v>7</v>
      </c>
      <c r="N116" s="55" t="str">
        <f t="shared" ca="1" si="11"/>
        <v>Serviço</v>
      </c>
      <c r="O116" s="56" t="s">
        <v>339</v>
      </c>
      <c r="P116" s="57" t="s">
        <v>62</v>
      </c>
      <c r="Q116" s="58" t="s">
        <v>189</v>
      </c>
      <c r="R116" s="59" t="s">
        <v>190</v>
      </c>
      <c r="S116" s="60" t="s">
        <v>143</v>
      </c>
      <c r="T116" s="61">
        <f t="shared" si="85"/>
        <v>9.58</v>
      </c>
      <c r="U116" s="62">
        <f t="shared" si="80"/>
        <v>109.94</v>
      </c>
      <c r="V116" s="63" t="s">
        <v>10</v>
      </c>
      <c r="W116" s="61">
        <f t="shared" ca="1" si="55"/>
        <v>135.03</v>
      </c>
      <c r="X116" s="64">
        <f t="shared" ca="1" si="56"/>
        <v>1293.5899999999999</v>
      </c>
      <c r="Y116" s="65" t="s">
        <v>63</v>
      </c>
      <c r="Z116" t="str">
        <f t="shared" ca="1" si="14"/>
        <v>RA</v>
      </c>
      <c r="AA116" s="66">
        <f ca="1">IF($C116="S",IF($Z116="CP",$X116,IF($Z116="RA",(($X116)*[1]QCI!$AA$3),0)),SomaAgrup)</f>
        <v>0</v>
      </c>
      <c r="AB116" s="67">
        <f t="shared" ca="1" si="57"/>
        <v>0</v>
      </c>
      <c r="AC116" s="68" t="str">
        <f t="shared" ca="1" si="58"/>
        <v/>
      </c>
      <c r="AD116" s="8" t="str">
        <f ca="1">IF(C116&lt;=CRONO.NivelExibicao,MAX($AD$15:OFFSET(AD116,-1,0))+IF($C116&lt;&gt;1,1,MAX(1,COUNTIF([1]QCI!$A$13:$A$24,OFFSET($E116,-1,0)))),"")</f>
        <v/>
      </c>
      <c r="AE116" s="18" t="str">
        <f t="shared" ca="1" si="59"/>
        <v xml:space="preserve">SINAPI  94451 </v>
      </c>
      <c r="AF116" s="69" t="e">
        <f t="shared" ca="1" si="60"/>
        <v>#VALUE!</v>
      </c>
      <c r="AG116" s="70">
        <v>109.94</v>
      </c>
      <c r="AH116" s="71">
        <f t="shared" si="61"/>
        <v>0.22819999999999999</v>
      </c>
      <c r="AJ116" s="72">
        <v>9.58</v>
      </c>
      <c r="AL116" s="73"/>
      <c r="AM116" s="74">
        <f t="shared" ca="1" si="0"/>
        <v>1293.5899999999999</v>
      </c>
      <c r="AN116" s="75">
        <f t="shared" si="62"/>
        <v>135.03</v>
      </c>
    </row>
    <row r="117" spans="1:40" x14ac:dyDescent="0.25">
      <c r="A117">
        <f t="shared" si="54"/>
        <v>1</v>
      </c>
      <c r="B117">
        <f t="shared" ca="1" si="2"/>
        <v>1</v>
      </c>
      <c r="C117">
        <f t="shared" ca="1" si="3"/>
        <v>1</v>
      </c>
      <c r="D117">
        <f t="shared" ca="1" si="4"/>
        <v>106</v>
      </c>
      <c r="E117" t="e">
        <f ca="1">IF($C117=1,OFFSET(E117,-1,0)+MAX(1,COUNTIF([1]QCI!$A$13:$A$24,OFFSET([1]ORÇAMENTO!E115,-1,0))),OFFSET(E117,-1,0))</f>
        <v>#VALUE!</v>
      </c>
      <c r="F117">
        <f t="shared" ca="1" si="5"/>
        <v>0</v>
      </c>
      <c r="G117">
        <f t="shared" ca="1" si="6"/>
        <v>0</v>
      </c>
      <c r="H117">
        <f t="shared" ca="1" si="7"/>
        <v>0</v>
      </c>
      <c r="I117">
        <f t="shared" ca="1" si="8"/>
        <v>0</v>
      </c>
      <c r="J117">
        <f t="shared" ca="1" si="78"/>
        <v>106</v>
      </c>
      <c r="K117" t="e">
        <f ca="1">IF(OR($C117="S",$C117=0),0,MATCH(OFFSET($D117,0,$C117)+IF($C117&lt;&gt;1,1,COUNTIF([1]QCI!$A$13:$A$24,[1]ORÇAMENTO!E115)),OFFSET($D117,1,$C117,ROW($C$223)-ROW($C117)),0))</f>
        <v>#VALUE!</v>
      </c>
      <c r="L117" s="53" t="str">
        <f t="shared" ca="1" si="10"/>
        <v>F</v>
      </c>
      <c r="M117" s="54" t="s">
        <v>3</v>
      </c>
      <c r="N117" s="55" t="str">
        <f t="shared" ca="1" si="11"/>
        <v>Meta</v>
      </c>
      <c r="O117" s="56" t="s">
        <v>340</v>
      </c>
      <c r="P117" s="57" t="s">
        <v>62</v>
      </c>
      <c r="Q117" s="58"/>
      <c r="R117" s="59" t="s">
        <v>96</v>
      </c>
      <c r="S117" s="60" t="str">
        <f t="shared" ca="1" si="63"/>
        <v>-</v>
      </c>
      <c r="T117" s="61" t="e">
        <f ca="1">OFFSET([1]CÁLCULO!H$15,ROW($T117)-ROW(T$15),0)</f>
        <v>#VALUE!</v>
      </c>
      <c r="U117" s="62"/>
      <c r="V117" s="63" t="s">
        <v>10</v>
      </c>
      <c r="W117" s="61">
        <f t="shared" ca="1" si="55"/>
        <v>0</v>
      </c>
      <c r="X117" s="64">
        <f ca="1">ROUND(SUM(X118,X125),2)</f>
        <v>35823.440000000002</v>
      </c>
      <c r="Y117" s="65" t="s">
        <v>63</v>
      </c>
      <c r="Z117" t="str">
        <f t="shared" ca="1" si="14"/>
        <v/>
      </c>
      <c r="AA117" s="66">
        <f ca="1">IF($C117="S",IF($Z117="CP",$X117,IF($Z117="RA",(($X117)*[1]QCI!$AA$3),0)),SomaAgrup)</f>
        <v>0</v>
      </c>
      <c r="AB117" s="67">
        <f t="shared" ca="1" si="57"/>
        <v>0</v>
      </c>
      <c r="AC117" s="68" t="e">
        <f t="shared" ca="1" si="58"/>
        <v>#VALUE!</v>
      </c>
      <c r="AD117" s="8" t="e">
        <f ca="1">IF(C117&lt;=CRONO.NivelExibicao,MAX($AD$15:OFFSET(AD117,-1,0))+IF($C117&lt;&gt;1,1,MAX(1,COUNTIF([1]QCI!$A$13:$A$24,OFFSET($E117,-1,0)))),"")</f>
        <v>#VALUE!</v>
      </c>
      <c r="AE117" s="18" t="b">
        <f t="shared" ca="1" si="59"/>
        <v>0</v>
      </c>
      <c r="AF117" s="69" t="e">
        <f t="shared" ca="1" si="60"/>
        <v>#VALUE!</v>
      </c>
      <c r="AG117" s="70" t="e">
        <f t="shared" ca="1" si="64"/>
        <v>#VALUE!</v>
      </c>
      <c r="AH117" s="71">
        <f t="shared" si="61"/>
        <v>0.22819999999999999</v>
      </c>
      <c r="AJ117" s="72"/>
      <c r="AL117" s="73"/>
      <c r="AM117" s="74">
        <f t="shared" ca="1" si="0"/>
        <v>35823.440000000002</v>
      </c>
      <c r="AN117" s="75">
        <f t="shared" si="62"/>
        <v>0</v>
      </c>
    </row>
    <row r="118" spans="1:40" x14ac:dyDescent="0.25">
      <c r="A118" t="str">
        <f t="shared" si="54"/>
        <v>S</v>
      </c>
      <c r="B118">
        <f t="shared" ca="1" si="2"/>
        <v>2</v>
      </c>
      <c r="C118">
        <f t="shared" ca="1" si="3"/>
        <v>2</v>
      </c>
      <c r="D118">
        <f t="shared" ca="1" si="4"/>
        <v>7</v>
      </c>
      <c r="E118" t="e">
        <f ca="1">IF($C118=1,OFFSET(E118,-1,0)+MAX(1,COUNTIF([1]QCI!$A$13:$A$24,OFFSET([1]ORÇAMENTO!E116,-1,0))),OFFSET(E118,-1,0))</f>
        <v>#VALUE!</v>
      </c>
      <c r="F118">
        <f t="shared" ca="1" si="5"/>
        <v>1</v>
      </c>
      <c r="G118">
        <f t="shared" ca="1" si="6"/>
        <v>0</v>
      </c>
      <c r="H118">
        <f t="shared" ca="1" si="7"/>
        <v>0</v>
      </c>
      <c r="I118">
        <f t="shared" ca="1" si="8"/>
        <v>0</v>
      </c>
      <c r="J118">
        <f t="shared" ca="1" si="78"/>
        <v>17</v>
      </c>
      <c r="K118">
        <f ca="1">IF(OR($C118="S",$C118=0),0,MATCH(OFFSET($D118,0,$C118)+IF($C118&lt;&gt;1,1,COUNTIF([1]QCI!$A$13:$A$24,[1]ORÇAMENTO!E116)),OFFSET($D118,1,$C118,ROW($C$223)-ROW($C118)),0))</f>
        <v>7</v>
      </c>
      <c r="L118" s="53" t="str">
        <f t="shared" ca="1" si="10"/>
        <v>F</v>
      </c>
      <c r="M118" s="54" t="s">
        <v>7</v>
      </c>
      <c r="N118" s="55" t="str">
        <f t="shared" ca="1" si="11"/>
        <v>Nível 2</v>
      </c>
      <c r="O118" s="56" t="s">
        <v>341</v>
      </c>
      <c r="P118" s="57" t="s">
        <v>62</v>
      </c>
      <c r="Q118" s="58"/>
      <c r="R118" s="59" t="s">
        <v>67</v>
      </c>
      <c r="S118" s="60" t="str">
        <f t="shared" ca="1" si="63"/>
        <v>-</v>
      </c>
      <c r="T118" s="61" t="e">
        <f ca="1">OFFSET([1]CÁLCULO!H$15,ROW($T118)-ROW(T$15),0)</f>
        <v>#VALUE!</v>
      </c>
      <c r="U118" s="62"/>
      <c r="V118" s="63" t="s">
        <v>10</v>
      </c>
      <c r="W118" s="61">
        <f t="shared" ca="1" si="55"/>
        <v>0</v>
      </c>
      <c r="X118" s="64">
        <f ca="1">ROUND(SUM(X119:X124),2)</f>
        <v>30110.09</v>
      </c>
      <c r="Y118" s="65" t="s">
        <v>63</v>
      </c>
      <c r="Z118" t="str">
        <f t="shared" ca="1" si="14"/>
        <v/>
      </c>
      <c r="AA118" s="66">
        <f ca="1">IF($C118="S",IF($Z118="CP",$X118,IF($Z118="RA",(($X118)*[1]QCI!$AA$3),0)),SomaAgrup)</f>
        <v>0</v>
      </c>
      <c r="AB118" s="67">
        <f t="shared" ca="1" si="57"/>
        <v>0</v>
      </c>
      <c r="AC118" s="68" t="e">
        <f t="shared" ca="1" si="58"/>
        <v>#VALUE!</v>
      </c>
      <c r="AD118" s="8" t="e">
        <f ca="1">IF(C118&lt;=CRONO.NivelExibicao,MAX($AD$15:OFFSET(AD118,-1,0))+IF($C118&lt;&gt;1,1,MAX(1,COUNTIF([1]QCI!$A$13:$A$24,OFFSET($E118,-1,0)))),"")</f>
        <v>#VALUE!</v>
      </c>
      <c r="AE118" s="18" t="b">
        <f t="shared" ca="1" si="59"/>
        <v>0</v>
      </c>
      <c r="AF118" s="69" t="e">
        <f t="shared" ca="1" si="60"/>
        <v>#VALUE!</v>
      </c>
      <c r="AG118" s="70" t="e">
        <f t="shared" ca="1" si="64"/>
        <v>#VALUE!</v>
      </c>
      <c r="AH118" s="71">
        <f t="shared" si="61"/>
        <v>0.22819999999999999</v>
      </c>
      <c r="AJ118" s="72"/>
      <c r="AL118" s="73"/>
      <c r="AM118" s="74">
        <f t="shared" ca="1" si="0"/>
        <v>30110.09</v>
      </c>
      <c r="AN118" s="75">
        <f t="shared" si="62"/>
        <v>0</v>
      </c>
    </row>
    <row r="119" spans="1:40" ht="30" x14ac:dyDescent="0.25">
      <c r="A119" t="str">
        <f t="shared" si="54"/>
        <v>S</v>
      </c>
      <c r="B119">
        <f t="shared" ca="1" si="2"/>
        <v>2</v>
      </c>
      <c r="C119" t="str">
        <f t="shared" ca="1" si="3"/>
        <v>S</v>
      </c>
      <c r="D119">
        <f t="shared" ca="1" si="4"/>
        <v>0</v>
      </c>
      <c r="E119" t="e">
        <f ca="1">IF($C119=1,OFFSET(E119,-1,0)+MAX(1,COUNTIF([1]QCI!$A$13:$A$24,OFFSET([1]ORÇAMENTO!E117,-1,0))),OFFSET(E119,-1,0))</f>
        <v>#VALUE!</v>
      </c>
      <c r="F119">
        <f t="shared" ca="1" si="5"/>
        <v>1</v>
      </c>
      <c r="G119">
        <f t="shared" ca="1" si="6"/>
        <v>0</v>
      </c>
      <c r="H119">
        <f t="shared" ca="1" si="7"/>
        <v>0</v>
      </c>
      <c r="I119">
        <f t="shared" ca="1" si="8"/>
        <v>1</v>
      </c>
      <c r="J119">
        <f t="shared" ca="1" si="78"/>
        <v>0</v>
      </c>
      <c r="K119">
        <f ca="1">IF(OR($C119="S",$C119=0),0,MATCH(OFFSET($D119,0,$C119)+IF($C119&lt;&gt;1,1,COUNTIF([1]QCI!$A$13:$A$24,[1]ORÇAMENTO!E117)),OFFSET($D119,1,$C119,ROW($C$223)-ROW($C119)),0))</f>
        <v>0</v>
      </c>
      <c r="L119" s="53" t="str">
        <f t="shared" ca="1" si="10"/>
        <v>F</v>
      </c>
      <c r="M119" s="54" t="s">
        <v>7</v>
      </c>
      <c r="N119" s="55" t="str">
        <f t="shared" ca="1" si="11"/>
        <v>Serviço</v>
      </c>
      <c r="O119" s="56" t="s">
        <v>342</v>
      </c>
      <c r="P119" s="57" t="s">
        <v>62</v>
      </c>
      <c r="Q119" s="58" t="s">
        <v>134</v>
      </c>
      <c r="R119" s="59" t="s">
        <v>127</v>
      </c>
      <c r="S119" s="60" t="s">
        <v>141</v>
      </c>
      <c r="T119" s="61">
        <f t="shared" ref="T119:T124" si="86">AJ119</f>
        <v>70.849999999999994</v>
      </c>
      <c r="U119" s="62">
        <f t="shared" si="80"/>
        <v>2.81</v>
      </c>
      <c r="V119" s="63" t="s">
        <v>10</v>
      </c>
      <c r="W119" s="61">
        <f t="shared" ca="1" si="55"/>
        <v>3.45</v>
      </c>
      <c r="X119" s="64">
        <f t="shared" ca="1" si="56"/>
        <v>244.43</v>
      </c>
      <c r="Y119" s="65" t="s">
        <v>63</v>
      </c>
      <c r="Z119" t="str">
        <f t="shared" ca="1" si="14"/>
        <v>RA</v>
      </c>
      <c r="AA119" s="66">
        <f ca="1">IF($C119="S",IF($Z119="CP",$X119,IF($Z119="RA",(($X119)*[1]QCI!$AA$3),0)),SomaAgrup)</f>
        <v>0</v>
      </c>
      <c r="AB119" s="67">
        <f t="shared" ca="1" si="57"/>
        <v>0</v>
      </c>
      <c r="AC119" s="68" t="str">
        <f t="shared" ca="1" si="58"/>
        <v/>
      </c>
      <c r="AD119" s="8" t="str">
        <f ca="1">IF(C119&lt;=CRONO.NivelExibicao,MAX($AD$15:OFFSET(AD119,-1,0))+IF($C119&lt;&gt;1,1,MAX(1,COUNTIF([1]QCI!$A$13:$A$24,OFFSET($E119,-1,0)))),"")</f>
        <v/>
      </c>
      <c r="AE119" s="18" t="str">
        <f t="shared" ca="1" si="59"/>
        <v xml:space="preserve">SINAPI  97647 </v>
      </c>
      <c r="AF119" s="69" t="e">
        <f t="shared" ca="1" si="60"/>
        <v>#VALUE!</v>
      </c>
      <c r="AG119" s="70">
        <v>2.81</v>
      </c>
      <c r="AH119" s="71">
        <f t="shared" si="61"/>
        <v>0.22819999999999999</v>
      </c>
      <c r="AJ119" s="72">
        <v>70.849999999999994</v>
      </c>
      <c r="AL119" s="73"/>
      <c r="AM119" s="74">
        <f t="shared" ca="1" si="0"/>
        <v>244.43</v>
      </c>
      <c r="AN119" s="75">
        <f t="shared" si="62"/>
        <v>3.45</v>
      </c>
    </row>
    <row r="120" spans="1:40" ht="30" x14ac:dyDescent="0.25">
      <c r="A120" t="str">
        <f>CHOOSE(1+LOG(1+2*(ORÇAMENTO.Nivel="Meta")+4*(ORÇAMENTO.Nivel="Nível 2")+8*(ORÇAMENTO.Nivel="Nível 3")+16*(ORÇAMENTO.Nivel="Nível 4")+32*(ORÇAMENTO.Nivel="Serviço"),2),0,1,2,3,4,"S")</f>
        <v>S</v>
      </c>
      <c r="B120">
        <f ca="1">IF(OR(C120="s",C120=0),OFFSET(B120,-1,0),C120)</f>
        <v>2</v>
      </c>
      <c r="C120" t="str">
        <f ca="1">IF(OFFSET(C120,-1,0)="L",1,IF(OFFSET(C120,-1,0)=1,2,IF(OR(A120="s",A120=0),"S",IF(AND(OFFSET(C120,-1,0)=2,A120=4),3,IF(AND(OR(OFFSET(C120,-1,0)="s",OFFSET(C120,-1,0)=0),A120&lt;&gt;"s",A120&gt;OFFSET(B120,-1,0)),OFFSET(B120,-1,0),A120)))))</f>
        <v>S</v>
      </c>
      <c r="D120">
        <f ca="1">IF(OR(C120="S",C120=0),0,IF(ISERROR(K120),J120,SMALL(J120:K120,1)))</f>
        <v>0</v>
      </c>
      <c r="E120" t="e">
        <f ca="1">IF($C120=1,OFFSET(E120,-1,0)+MAX(1,COUNTIF([1]QCI!$A$13:$A$24,OFFSET([1]ORÇAMENTO!E118,-1,0))),OFFSET(E120,-1,0))</f>
        <v>#VALUE!</v>
      </c>
      <c r="F120">
        <f ca="1">IF($C120=1,0,IF($C120=2,OFFSET(F120,-1,0)+1,OFFSET(F120,-1,0)))</f>
        <v>1</v>
      </c>
      <c r="G120">
        <f ca="1">IF(AND($C120&lt;=2,$C120&lt;&gt;0),0,IF($C120=3,OFFSET(G120,-1,0)+1,OFFSET(G120,-1,0)))</f>
        <v>0</v>
      </c>
      <c r="H120">
        <f ca="1">IF(AND($C120&lt;=3,$C120&lt;&gt;0),0,IF($C120=4,OFFSET(H120,-1,0)+1,OFFSET(H120,-1,0)))</f>
        <v>0</v>
      </c>
      <c r="I120">
        <f ca="1">IF(AND($C120&lt;=4,$C120&lt;&gt;0),0,IF(AND($C120="S",$X120&gt;0),OFFSET(I120,-1,0)+1,OFFSET(I120,-1,0)))</f>
        <v>2</v>
      </c>
      <c r="J120">
        <f t="shared" ca="1" si="78"/>
        <v>0</v>
      </c>
      <c r="K120">
        <f ca="1">IF(OR($C120="S",$C120=0),0,MATCH(OFFSET($D120,0,$C120)+IF($C120&lt;&gt;1,1,COUNTIF([1]QCI!$A$13:$A$24,[1]ORÇAMENTO!E118)),OFFSET($D120,1,$C120,ROW($C$223)-ROW($C120)),0))</f>
        <v>0</v>
      </c>
      <c r="L120" s="53" t="str">
        <f ca="1">IF(OR($X120&gt;0,$C120=1,$C120=2,$C120=3,$C120=4),"F","")</f>
        <v>F</v>
      </c>
      <c r="M120" s="54" t="s">
        <v>7</v>
      </c>
      <c r="N120" s="55" t="str">
        <f ca="1">CHOOSE(1+LOG(1+2*(C120=1)+4*(C120=2)+8*(C120=3)+16*(C120=4)+32*(C120="S"),2),"","Meta","Nível 2","Nível 3","Nível 4","Serviço")</f>
        <v>Serviço</v>
      </c>
      <c r="O120" s="56" t="s">
        <v>343</v>
      </c>
      <c r="P120" s="57" t="s">
        <v>62</v>
      </c>
      <c r="Q120" s="58" t="s">
        <v>135</v>
      </c>
      <c r="R120" s="59" t="s">
        <v>128</v>
      </c>
      <c r="S120" s="60" t="s">
        <v>141</v>
      </c>
      <c r="T120" s="61">
        <f t="shared" si="86"/>
        <v>70.849999999999994</v>
      </c>
      <c r="U120" s="62">
        <f t="shared" si="80"/>
        <v>6.04</v>
      </c>
      <c r="V120" s="63" t="s">
        <v>10</v>
      </c>
      <c r="W120" s="61">
        <f ca="1">IF($C120="S",ROUND(IF(TIPOORCAMENTO="Proposto",ORÇAMENTO.CustoUnitario*(1+$AH120),ORÇAMENTO.PrecoUnitarioLicitado),15-13*$AF$10),0)</f>
        <v>7.42</v>
      </c>
      <c r="X120" s="64">
        <f ca="1">IF($C120="S",VTOTAL1,IF($C120=0,0,ROUND(SomaAgrup,15-13*$AF$11)))</f>
        <v>525.71</v>
      </c>
      <c r="Y120" s="65" t="s">
        <v>63</v>
      </c>
      <c r="Z120" t="str">
        <f ca="1">IF(AND($C120="S",$X120&gt;0),IF(ISBLANK($Y120),"RA",LEFT($Y120,2)),"")</f>
        <v>RA</v>
      </c>
      <c r="AA120" s="66">
        <f ca="1">IF($C120="S",IF($Z120="CP",$X120,IF($Z120="RA",(($X120)*[1]QCI!$AA$3),0)),SomaAgrup)</f>
        <v>0</v>
      </c>
      <c r="AB120" s="67">
        <f ca="1">IF($C120="S",IF($Z120="OU",ROUND($X120,2),0),SomaAgrup)</f>
        <v>0</v>
      </c>
      <c r="AC120" s="68" t="str">
        <f ca="1">IF($N120="","",IF(ORÇAMENTO.Descricao="","DESCRIÇÃO",IF(AND($C120="S",ORÇAMENTO.Unidade=""),"UNIDADE",IF($X120&lt;0,"VALOR NEGATIVO",IF(OR(AND(TIPOORCAMENTO="Proposto",$AG120&lt;&gt;"",$AG120&gt;0,ORÇAMENTO.CustoUnitario&gt;$AG120),AND(TIPOORCAMENTO="LICITADO",ORÇAMENTO.PrecoUnitarioLicitado&gt;$AN120)),"ACIMA REF.","")))))</f>
        <v/>
      </c>
      <c r="AD120" s="8" t="str">
        <f ca="1">IF(C120&lt;=CRONO.NivelExibicao,MAX($AD$15:OFFSET(AD120,-1,0))+IF($C120&lt;&gt;1,1,MAX(1,COUNTIF([1]QCI!$A$13:$A$24,OFFSET($E120,-1,0)))),"")</f>
        <v/>
      </c>
      <c r="AE120" s="18" t="str">
        <f ca="1">IF(AND($C120="S",ORÇAMENTO.CodBarra&lt;&gt;""),IF(ORÇAMENTO.Fonte="",ORÇAMENTO.CodBarra,CONCATENATE(ORÇAMENTO.Fonte," ",ORÇAMENTO.CodBarra)))</f>
        <v xml:space="preserve">SINAPI  97650 </v>
      </c>
      <c r="AF120" s="69" t="e">
        <f ca="1">IF(ISERROR(INDIRECT(ORÇAMENTO.BancoRef)),"(abra o arquivo 'Referência "&amp;Excel_BuiltIn_Database&amp;".xls)",IF(OR($C120&lt;&gt;"S",ORÇAMENTO.CodBarra=""),"(Sem Código)",IF(ISERROR(MATCH($AE120,INDIRECT(ORÇAMENTO.BancoRef),0)),"(Código não identificado nas referências)",MATCH($AE120,INDIRECT(ORÇAMENTO.BancoRef),0))))</f>
        <v>#VALUE!</v>
      </c>
      <c r="AG120" s="70">
        <v>6.04</v>
      </c>
      <c r="AH120" s="71">
        <f>ROUND(IF(ISNUMBER(ORÇAMENTO.OpcaoBDI),ORÇAMENTO.OpcaoBDI,IF(LEFT(ORÇAMENTO.OpcaoBDI,3)="BDI",HLOOKUP(ORÇAMENTO.OpcaoBDI,$F$4:$H$5,2,FALSE),0)),15-11*$AF$9)</f>
        <v>0.22819999999999999</v>
      </c>
      <c r="AJ120" s="72">
        <v>70.849999999999994</v>
      </c>
      <c r="AL120" s="73"/>
      <c r="AM120" s="74">
        <f t="shared" ca="1" si="0"/>
        <v>525.71</v>
      </c>
      <c r="AN120" s="75">
        <f>ROUND(ORÇAMENTO.CustoUnitario*(1+$AH120),2)</f>
        <v>7.42</v>
      </c>
    </row>
    <row r="121" spans="1:40" ht="30" x14ac:dyDescent="0.25">
      <c r="A121" t="str">
        <f t="shared" si="54"/>
        <v>S</v>
      </c>
      <c r="B121">
        <f t="shared" ca="1" si="2"/>
        <v>2</v>
      </c>
      <c r="C121" t="str">
        <f t="shared" ca="1" si="3"/>
        <v>S</v>
      </c>
      <c r="D121">
        <f t="shared" ca="1" si="4"/>
        <v>0</v>
      </c>
      <c r="E121" t="e">
        <f ca="1">IF($C121=1,OFFSET(E121,-1,0)+MAX(1,COUNTIF([1]QCI!$A$13:$A$24,OFFSET([1]ORÇAMENTO!E119,-1,0))),OFFSET(E121,-1,0))</f>
        <v>#VALUE!</v>
      </c>
      <c r="F121">
        <f t="shared" ca="1" si="5"/>
        <v>1</v>
      </c>
      <c r="G121">
        <f t="shared" ca="1" si="6"/>
        <v>0</v>
      </c>
      <c r="H121">
        <f t="shared" ca="1" si="7"/>
        <v>0</v>
      </c>
      <c r="I121">
        <f t="shared" ca="1" si="8"/>
        <v>3</v>
      </c>
      <c r="J121">
        <f t="shared" ca="1" si="78"/>
        <v>0</v>
      </c>
      <c r="K121">
        <f ca="1">IF(OR($C121="S",$C121=0),0,MATCH(OFFSET($D121,0,$C121)+IF($C121&lt;&gt;1,1,COUNTIF([1]QCI!$A$13:$A$24,[1]ORÇAMENTO!E119)),OFFSET($D121,1,$C121,ROW($C$223)-ROW($C121)),0))</f>
        <v>0</v>
      </c>
      <c r="L121" s="53" t="str">
        <f t="shared" ca="1" si="10"/>
        <v>F</v>
      </c>
      <c r="M121" s="54" t="s">
        <v>7</v>
      </c>
      <c r="N121" s="55" t="str">
        <f t="shared" ca="1" si="11"/>
        <v>Serviço</v>
      </c>
      <c r="O121" s="56" t="s">
        <v>344</v>
      </c>
      <c r="P121" s="57" t="s">
        <v>62</v>
      </c>
      <c r="Q121" s="58" t="s">
        <v>136</v>
      </c>
      <c r="R121" s="59" t="s">
        <v>129</v>
      </c>
      <c r="S121" s="60" t="s">
        <v>142</v>
      </c>
      <c r="T121" s="61">
        <f t="shared" si="86"/>
        <v>6</v>
      </c>
      <c r="U121" s="62">
        <f t="shared" si="80"/>
        <v>151.74</v>
      </c>
      <c r="V121" s="63" t="s">
        <v>10</v>
      </c>
      <c r="W121" s="61">
        <f t="shared" ca="1" si="55"/>
        <v>186.37</v>
      </c>
      <c r="X121" s="64">
        <f t="shared" ca="1" si="56"/>
        <v>1118.22</v>
      </c>
      <c r="Y121" s="65" t="s">
        <v>63</v>
      </c>
      <c r="Z121" t="str">
        <f t="shared" ca="1" si="14"/>
        <v>RA</v>
      </c>
      <c r="AA121" s="66">
        <f ca="1">IF($C121="S",IF($Z121="CP",$X121,IF($Z121="RA",(($X121)*[1]QCI!$AA$3),0)),SomaAgrup)</f>
        <v>0</v>
      </c>
      <c r="AB121" s="67">
        <f t="shared" ca="1" si="57"/>
        <v>0</v>
      </c>
      <c r="AC121" s="68" t="str">
        <f t="shared" ca="1" si="58"/>
        <v/>
      </c>
      <c r="AD121" s="8" t="str">
        <f ca="1">IF(C121&lt;=CRONO.NivelExibicao,MAX($AD$15:OFFSET(AD121,-1,0))+IF($C121&lt;&gt;1,1,MAX(1,COUNTIF([1]QCI!$A$13:$A$24,OFFSET($E121,-1,0)))),"")</f>
        <v/>
      </c>
      <c r="AE121" s="18" t="str">
        <f t="shared" ca="1" si="59"/>
        <v xml:space="preserve">SINAPI  97652 </v>
      </c>
      <c r="AF121" s="69" t="e">
        <f t="shared" ca="1" si="60"/>
        <v>#VALUE!</v>
      </c>
      <c r="AG121" s="70">
        <v>151.74</v>
      </c>
      <c r="AH121" s="71">
        <f t="shared" si="61"/>
        <v>0.22819999999999999</v>
      </c>
      <c r="AJ121" s="72">
        <v>6</v>
      </c>
      <c r="AL121" s="73"/>
      <c r="AM121" s="74">
        <f t="shared" ca="1" si="0"/>
        <v>1118.22</v>
      </c>
      <c r="AN121" s="75">
        <f t="shared" si="62"/>
        <v>186.37</v>
      </c>
    </row>
    <row r="122" spans="1:40" ht="45" x14ac:dyDescent="0.25">
      <c r="A122" t="str">
        <f t="shared" si="54"/>
        <v>S</v>
      </c>
      <c r="B122">
        <f t="shared" ca="1" si="2"/>
        <v>2</v>
      </c>
      <c r="C122" t="str">
        <f t="shared" ca="1" si="3"/>
        <v>S</v>
      </c>
      <c r="D122">
        <f t="shared" ca="1" si="4"/>
        <v>0</v>
      </c>
      <c r="E122" t="e">
        <f ca="1">IF($C122=1,OFFSET(E122,-1,0)+MAX(1,COUNTIF([1]QCI!$A$13:$A$24,OFFSET([1]ORÇAMENTO!E120,-1,0))),OFFSET(E122,-1,0))</f>
        <v>#VALUE!</v>
      </c>
      <c r="F122">
        <f t="shared" ca="1" si="5"/>
        <v>1</v>
      </c>
      <c r="G122">
        <f t="shared" ca="1" si="6"/>
        <v>0</v>
      </c>
      <c r="H122">
        <f t="shared" ca="1" si="7"/>
        <v>0</v>
      </c>
      <c r="I122">
        <f t="shared" ca="1" si="8"/>
        <v>4</v>
      </c>
      <c r="J122">
        <f t="shared" ca="1" si="78"/>
        <v>0</v>
      </c>
      <c r="K122">
        <f ca="1">IF(OR($C122="S",$C122=0),0,MATCH(OFFSET($D122,0,$C122)+IF($C122&lt;&gt;1,1,COUNTIF([1]QCI!$A$13:$A$24,[1]ORÇAMENTO!E120)),OFFSET($D122,1,$C122,ROW($C$223)-ROW($C122)),0))</f>
        <v>0</v>
      </c>
      <c r="L122" s="53" t="str">
        <f t="shared" ca="1" si="10"/>
        <v>F</v>
      </c>
      <c r="M122" s="54" t="s">
        <v>7</v>
      </c>
      <c r="N122" s="55" t="str">
        <f t="shared" ca="1" si="11"/>
        <v>Serviço</v>
      </c>
      <c r="O122" s="56" t="s">
        <v>345</v>
      </c>
      <c r="P122" s="57" t="s">
        <v>62</v>
      </c>
      <c r="Q122" s="58" t="s">
        <v>191</v>
      </c>
      <c r="R122" s="59" t="s">
        <v>193</v>
      </c>
      <c r="S122" s="60" t="s">
        <v>142</v>
      </c>
      <c r="T122" s="61">
        <f t="shared" si="86"/>
        <v>6</v>
      </c>
      <c r="U122" s="62">
        <f t="shared" si="80"/>
        <v>2934.88</v>
      </c>
      <c r="V122" s="63" t="s">
        <v>10</v>
      </c>
      <c r="W122" s="61">
        <f t="shared" ca="1" si="55"/>
        <v>3604.62</v>
      </c>
      <c r="X122" s="64">
        <f t="shared" ca="1" si="56"/>
        <v>21627.72</v>
      </c>
      <c r="Y122" s="65" t="s">
        <v>63</v>
      </c>
      <c r="Z122" t="str">
        <f t="shared" ca="1" si="14"/>
        <v>RA</v>
      </c>
      <c r="AA122" s="66">
        <f ca="1">IF($C122="S",IF($Z122="CP",$X122,IF($Z122="RA",(($X122)*[1]QCI!$AA$3),0)),SomaAgrup)</f>
        <v>0</v>
      </c>
      <c r="AB122" s="67">
        <f t="shared" ca="1" si="57"/>
        <v>0</v>
      </c>
      <c r="AC122" s="68" t="str">
        <f t="shared" ca="1" si="58"/>
        <v/>
      </c>
      <c r="AD122" s="8" t="str">
        <f ca="1">IF(C122&lt;=CRONO.NivelExibicao,MAX($AD$15:OFFSET(AD122,-1,0))+IF($C122&lt;&gt;1,1,MAX(1,COUNTIF([1]QCI!$A$13:$A$24,OFFSET($E122,-1,0)))),"")</f>
        <v/>
      </c>
      <c r="AE122" s="18" t="str">
        <f t="shared" ca="1" si="59"/>
        <v xml:space="preserve">SINAPI  92553 </v>
      </c>
      <c r="AF122" s="69" t="e">
        <f t="shared" ca="1" si="60"/>
        <v>#VALUE!</v>
      </c>
      <c r="AG122" s="70">
        <v>2934.88</v>
      </c>
      <c r="AH122" s="71">
        <f t="shared" si="61"/>
        <v>0.22819999999999999</v>
      </c>
      <c r="AJ122" s="72">
        <v>6</v>
      </c>
      <c r="AL122" s="73"/>
      <c r="AM122" s="74">
        <f t="shared" ca="1" si="0"/>
        <v>21627.72</v>
      </c>
      <c r="AN122" s="75">
        <f t="shared" si="62"/>
        <v>3604.62</v>
      </c>
    </row>
    <row r="123" spans="1:40" ht="45" x14ac:dyDescent="0.25">
      <c r="A123" t="str">
        <f t="shared" si="54"/>
        <v>S</v>
      </c>
      <c r="B123">
        <f t="shared" ca="1" si="2"/>
        <v>2</v>
      </c>
      <c r="C123" t="str">
        <f t="shared" ca="1" si="3"/>
        <v>S</v>
      </c>
      <c r="D123">
        <f t="shared" ca="1" si="4"/>
        <v>0</v>
      </c>
      <c r="E123" t="e">
        <f ca="1">IF($C123=1,OFFSET(E123,-1,0)+MAX(1,COUNTIF([1]QCI!$A$13:$A$24,OFFSET([1]ORÇAMENTO!E121,-1,0))),OFFSET(E123,-1,0))</f>
        <v>#VALUE!</v>
      </c>
      <c r="F123">
        <f t="shared" ca="1" si="5"/>
        <v>1</v>
      </c>
      <c r="G123">
        <f t="shared" ca="1" si="6"/>
        <v>0</v>
      </c>
      <c r="H123">
        <f t="shared" ca="1" si="7"/>
        <v>0</v>
      </c>
      <c r="I123">
        <f t="shared" ca="1" si="8"/>
        <v>5</v>
      </c>
      <c r="J123">
        <f t="shared" ca="1" si="78"/>
        <v>0</v>
      </c>
      <c r="K123">
        <f ca="1">IF(OR($C123="S",$C123=0),0,MATCH(OFFSET($D123,0,$C123)+IF($C123&lt;&gt;1,1,COUNTIF([1]QCI!$A$13:$A$24,[1]ORÇAMENTO!E121)),OFFSET($D123,1,$C123,ROW($C$223)-ROW($C123)),0))</f>
        <v>0</v>
      </c>
      <c r="L123" s="53" t="str">
        <f t="shared" ca="1" si="10"/>
        <v>F</v>
      </c>
      <c r="M123" s="54" t="s">
        <v>7</v>
      </c>
      <c r="N123" s="55" t="str">
        <f t="shared" ca="1" si="11"/>
        <v>Serviço</v>
      </c>
      <c r="O123" s="56" t="s">
        <v>346</v>
      </c>
      <c r="P123" s="57" t="s">
        <v>62</v>
      </c>
      <c r="Q123" s="58" t="s">
        <v>192</v>
      </c>
      <c r="R123" s="59" t="s">
        <v>194</v>
      </c>
      <c r="S123" s="60" t="s">
        <v>141</v>
      </c>
      <c r="T123" s="61">
        <f t="shared" si="86"/>
        <v>70.849999999999994</v>
      </c>
      <c r="U123" s="62">
        <f t="shared" si="80"/>
        <v>19.600000000000001</v>
      </c>
      <c r="V123" s="63" t="s">
        <v>10</v>
      </c>
      <c r="W123" s="61">
        <f t="shared" ca="1" si="55"/>
        <v>24.07</v>
      </c>
      <c r="X123" s="64">
        <f t="shared" ca="1" si="56"/>
        <v>1705.36</v>
      </c>
      <c r="Y123" s="65" t="s">
        <v>63</v>
      </c>
      <c r="Z123" t="str">
        <f t="shared" ca="1" si="14"/>
        <v>RA</v>
      </c>
      <c r="AA123" s="66">
        <f ca="1">IF($C123="S",IF($Z123="CP",$X123,IF($Z123="RA",(($X123)*[1]QCI!$AA$3),0)),SomaAgrup)</f>
        <v>0</v>
      </c>
      <c r="AB123" s="67">
        <f t="shared" ca="1" si="57"/>
        <v>0</v>
      </c>
      <c r="AC123" s="68" t="str">
        <f t="shared" ca="1" si="58"/>
        <v/>
      </c>
      <c r="AD123" s="8" t="str">
        <f ca="1">IF(C123&lt;=CRONO.NivelExibicao,MAX($AD$15:OFFSET(AD123,-1,0))+IF($C123&lt;&gt;1,1,MAX(1,COUNTIF([1]QCI!$A$13:$A$24,OFFSET($E123,-1,0)))),"")</f>
        <v/>
      </c>
      <c r="AE123" s="18" t="str">
        <f t="shared" ca="1" si="59"/>
        <v xml:space="preserve">SINAPI  92544 </v>
      </c>
      <c r="AF123" s="69" t="e">
        <f t="shared" ca="1" si="60"/>
        <v>#VALUE!</v>
      </c>
      <c r="AG123" s="70">
        <v>19.600000000000001</v>
      </c>
      <c r="AH123" s="71">
        <f t="shared" si="61"/>
        <v>0.22819999999999999</v>
      </c>
      <c r="AJ123" s="72">
        <v>70.849999999999994</v>
      </c>
      <c r="AL123" s="73"/>
      <c r="AM123" s="74">
        <f t="shared" ca="1" si="0"/>
        <v>1705.36</v>
      </c>
      <c r="AN123" s="75">
        <f t="shared" si="62"/>
        <v>24.07</v>
      </c>
    </row>
    <row r="124" spans="1:40" ht="60" x14ac:dyDescent="0.25">
      <c r="A124" t="str">
        <f t="shared" si="54"/>
        <v>S</v>
      </c>
      <c r="B124">
        <f t="shared" ca="1" si="2"/>
        <v>2</v>
      </c>
      <c r="C124" t="str">
        <f t="shared" ca="1" si="3"/>
        <v>S</v>
      </c>
      <c r="D124">
        <f t="shared" ca="1" si="4"/>
        <v>0</v>
      </c>
      <c r="E124" t="e">
        <f ca="1">IF($C124=1,OFFSET(E124,-1,0)+MAX(1,COUNTIF([1]QCI!$A$13:$A$24,OFFSET([1]ORÇAMENTO!E122,-1,0))),OFFSET(E124,-1,0))</f>
        <v>#VALUE!</v>
      </c>
      <c r="F124">
        <f t="shared" ca="1" si="5"/>
        <v>1</v>
      </c>
      <c r="G124">
        <f t="shared" ca="1" si="6"/>
        <v>0</v>
      </c>
      <c r="H124">
        <f t="shared" ca="1" si="7"/>
        <v>0</v>
      </c>
      <c r="I124">
        <f t="shared" ca="1" si="8"/>
        <v>6</v>
      </c>
      <c r="J124">
        <f t="shared" ca="1" si="78"/>
        <v>0</v>
      </c>
      <c r="K124">
        <f ca="1">IF(OR($C124="S",$C124=0),0,MATCH(OFFSET($D124,0,$C124)+IF($C124&lt;&gt;1,1,COUNTIF([1]QCI!$A$13:$A$24,[1]ORÇAMENTO!E122)),OFFSET($D124,1,$C124,ROW($C$223)-ROW($C124)),0))</f>
        <v>0</v>
      </c>
      <c r="L124" s="53" t="str">
        <f t="shared" ca="1" si="10"/>
        <v>F</v>
      </c>
      <c r="M124" s="54" t="s">
        <v>7</v>
      </c>
      <c r="N124" s="55" t="str">
        <f t="shared" ca="1" si="11"/>
        <v>Serviço</v>
      </c>
      <c r="O124" s="56" t="s">
        <v>347</v>
      </c>
      <c r="P124" s="57" t="s">
        <v>62</v>
      </c>
      <c r="Q124" s="58" t="s">
        <v>152</v>
      </c>
      <c r="R124" s="59" t="s">
        <v>155</v>
      </c>
      <c r="S124" s="60" t="s">
        <v>141</v>
      </c>
      <c r="T124" s="61">
        <f t="shared" si="86"/>
        <v>70.849999999999994</v>
      </c>
      <c r="U124" s="62">
        <f t="shared" si="80"/>
        <v>56.18</v>
      </c>
      <c r="V124" s="63" t="s">
        <v>10</v>
      </c>
      <c r="W124" s="61">
        <f t="shared" ca="1" si="55"/>
        <v>69</v>
      </c>
      <c r="X124" s="64">
        <f t="shared" ca="1" si="56"/>
        <v>4888.6499999999996</v>
      </c>
      <c r="Y124" s="65" t="s">
        <v>63</v>
      </c>
      <c r="Z124" t="str">
        <f t="shared" ca="1" si="14"/>
        <v>RA</v>
      </c>
      <c r="AA124" s="66">
        <f ca="1">IF($C124="S",IF($Z124="CP",$X124,IF($Z124="RA",(($X124)*[1]QCI!$AA$3),0)),SomaAgrup)</f>
        <v>0</v>
      </c>
      <c r="AB124" s="67">
        <f t="shared" ca="1" si="57"/>
        <v>0</v>
      </c>
      <c r="AC124" s="68" t="str">
        <f t="shared" ca="1" si="58"/>
        <v/>
      </c>
      <c r="AD124" s="8" t="str">
        <f ca="1">IF(C124&lt;=CRONO.NivelExibicao,MAX($AD$15:OFFSET(AD124,-1,0))+IF($C124&lt;&gt;1,1,MAX(1,COUNTIF([1]QCI!$A$13:$A$24,OFFSET($E124,-1,0)))),"")</f>
        <v/>
      </c>
      <c r="AE124" s="18" t="str">
        <f t="shared" ca="1" si="59"/>
        <v xml:space="preserve">SINAPI  94207 </v>
      </c>
      <c r="AF124" s="69" t="e">
        <f t="shared" ca="1" si="60"/>
        <v>#VALUE!</v>
      </c>
      <c r="AG124" s="70">
        <v>56.18</v>
      </c>
      <c r="AH124" s="71">
        <f t="shared" si="61"/>
        <v>0.22819999999999999</v>
      </c>
      <c r="AJ124" s="72">
        <v>70.849999999999994</v>
      </c>
      <c r="AL124" s="73"/>
      <c r="AM124" s="74">
        <f t="shared" ca="1" si="0"/>
        <v>4888.6499999999996</v>
      </c>
      <c r="AN124" s="75">
        <f t="shared" si="62"/>
        <v>69</v>
      </c>
    </row>
    <row r="125" spans="1:40" x14ac:dyDescent="0.25">
      <c r="A125">
        <f t="shared" si="54"/>
        <v>2</v>
      </c>
      <c r="B125">
        <f t="shared" ca="1" si="2"/>
        <v>2</v>
      </c>
      <c r="C125">
        <f t="shared" ca="1" si="3"/>
        <v>2</v>
      </c>
      <c r="D125">
        <f t="shared" ca="1" si="4"/>
        <v>10</v>
      </c>
      <c r="E125" t="e">
        <f ca="1">IF($C125=1,OFFSET(E125,-1,0)+MAX(1,COUNTIF([1]QCI!$A$13:$A$24,OFFSET([1]ORÇAMENTO!E123,-1,0))),OFFSET(E125,-1,0))</f>
        <v>#VALUE!</v>
      </c>
      <c r="F125">
        <f t="shared" ca="1" si="5"/>
        <v>2</v>
      </c>
      <c r="G125">
        <f t="shared" ca="1" si="6"/>
        <v>0</v>
      </c>
      <c r="H125">
        <f t="shared" ca="1" si="7"/>
        <v>0</v>
      </c>
      <c r="I125">
        <f t="shared" ca="1" si="8"/>
        <v>0</v>
      </c>
      <c r="J125">
        <f t="shared" ca="1" si="78"/>
        <v>10</v>
      </c>
      <c r="K125">
        <f ca="1">IF(OR($C125="S",$C125=0),0,MATCH(OFFSET($D125,0,$C125)+IF($C125&lt;&gt;1,1,COUNTIF([1]QCI!$A$13:$A$24,[1]ORÇAMENTO!E123)),OFFSET($D125,1,$C125,ROW($C$223)-ROW($C125)),0))</f>
        <v>22</v>
      </c>
      <c r="L125" s="53" t="str">
        <f t="shared" ca="1" si="10"/>
        <v>F</v>
      </c>
      <c r="M125" s="54" t="s">
        <v>4</v>
      </c>
      <c r="N125" s="55" t="str">
        <f t="shared" ca="1" si="11"/>
        <v>Nível 2</v>
      </c>
      <c r="O125" s="56" t="s">
        <v>348</v>
      </c>
      <c r="P125" s="57" t="s">
        <v>62</v>
      </c>
      <c r="Q125" s="58"/>
      <c r="R125" s="59" t="s">
        <v>349</v>
      </c>
      <c r="S125" s="60" t="str">
        <f t="shared" ca="1" si="63"/>
        <v>-</v>
      </c>
      <c r="T125" s="61" t="e">
        <f ca="1">OFFSET([1]CÁLCULO!H$15,ROW($T125)-ROW(T$15),0)</f>
        <v>#VALUE!</v>
      </c>
      <c r="U125" s="62" t="e">
        <f t="shared" ca="1" si="80"/>
        <v>#VALUE!</v>
      </c>
      <c r="V125" s="63" t="s">
        <v>10</v>
      </c>
      <c r="W125" s="61">
        <f t="shared" ca="1" si="55"/>
        <v>0</v>
      </c>
      <c r="X125" s="64">
        <f ca="1">ROUND(SUM(X126:X134),2)</f>
        <v>5713.35</v>
      </c>
      <c r="Y125" s="65" t="s">
        <v>63</v>
      </c>
      <c r="Z125" t="str">
        <f t="shared" ca="1" si="14"/>
        <v/>
      </c>
      <c r="AA125" s="66">
        <f ca="1">IF($C125="S",IF($Z125="CP",$X125,IF($Z125="RA",(($X125)*[1]QCI!$AA$3),0)),SomaAgrup)</f>
        <v>0</v>
      </c>
      <c r="AB125" s="67">
        <f t="shared" ca="1" si="57"/>
        <v>0</v>
      </c>
      <c r="AC125" s="68" t="e">
        <f t="shared" ca="1" si="58"/>
        <v>#VALUE!</v>
      </c>
      <c r="AD125" s="8" t="e">
        <f ca="1">IF(C125&lt;=CRONO.NivelExibicao,MAX($AD$15:OFFSET(AD125,-1,0))+IF($C125&lt;&gt;1,1,MAX(1,COUNTIF([1]QCI!$A$13:$A$24,OFFSET($E125,-1,0)))),"")</f>
        <v>#VALUE!</v>
      </c>
      <c r="AE125" s="18" t="b">
        <f t="shared" ca="1" si="59"/>
        <v>0</v>
      </c>
      <c r="AF125" s="69" t="e">
        <f t="shared" ca="1" si="60"/>
        <v>#VALUE!</v>
      </c>
      <c r="AG125" s="70" t="e">
        <f t="shared" ca="1" si="64"/>
        <v>#VALUE!</v>
      </c>
      <c r="AH125" s="71">
        <f t="shared" si="61"/>
        <v>0.22819999999999999</v>
      </c>
      <c r="AJ125" s="72"/>
      <c r="AL125" s="73"/>
      <c r="AM125" s="74">
        <f t="shared" ca="1" si="0"/>
        <v>5713.35</v>
      </c>
      <c r="AN125" s="75" t="e">
        <f t="shared" ca="1" si="62"/>
        <v>#VALUE!</v>
      </c>
    </row>
    <row r="126" spans="1:40" ht="45" x14ac:dyDescent="0.25">
      <c r="A126" t="str">
        <f t="shared" si="54"/>
        <v>S</v>
      </c>
      <c r="B126">
        <f t="shared" ca="1" si="2"/>
        <v>2</v>
      </c>
      <c r="C126" t="str">
        <f t="shared" ca="1" si="3"/>
        <v>S</v>
      </c>
      <c r="D126">
        <f t="shared" ca="1" si="4"/>
        <v>0</v>
      </c>
      <c r="E126" t="e">
        <f ca="1">IF($C126=1,OFFSET(E126,-1,0)+MAX(1,COUNTIF([1]QCI!$A$13:$A$24,OFFSET([1]ORÇAMENTO!E124,-1,0))),OFFSET(E126,-1,0))</f>
        <v>#VALUE!</v>
      </c>
      <c r="F126">
        <f t="shared" ca="1" si="5"/>
        <v>2</v>
      </c>
      <c r="G126">
        <f t="shared" ca="1" si="6"/>
        <v>0</v>
      </c>
      <c r="H126">
        <f t="shared" ca="1" si="7"/>
        <v>0</v>
      </c>
      <c r="I126">
        <f t="shared" ca="1" si="8"/>
        <v>1</v>
      </c>
      <c r="J126">
        <f t="shared" ca="1" si="78"/>
        <v>0</v>
      </c>
      <c r="K126">
        <f ca="1">IF(OR($C126="S",$C126=0),0,MATCH(OFFSET($D126,0,$C126)+IF($C126&lt;&gt;1,1,COUNTIF([1]QCI!$A$13:$A$24,[1]ORÇAMENTO!E124)),OFFSET($D126,1,$C126,ROW($C$223)-ROW($C126)),0))</f>
        <v>0</v>
      </c>
      <c r="L126" s="53" t="str">
        <f t="shared" ca="1" si="10"/>
        <v>F</v>
      </c>
      <c r="M126" s="54" t="s">
        <v>7</v>
      </c>
      <c r="N126" s="55" t="str">
        <f t="shared" ca="1" si="11"/>
        <v>Serviço</v>
      </c>
      <c r="O126" s="56" t="s">
        <v>350</v>
      </c>
      <c r="P126" s="57" t="s">
        <v>62</v>
      </c>
      <c r="Q126" s="58" t="s">
        <v>195</v>
      </c>
      <c r="R126" s="59" t="s">
        <v>197</v>
      </c>
      <c r="S126" s="60" t="s">
        <v>142</v>
      </c>
      <c r="T126" s="61">
        <f t="shared" ref="T126:T134" si="87">AJ126</f>
        <v>4</v>
      </c>
      <c r="U126" s="62">
        <f t="shared" si="80"/>
        <v>145.54</v>
      </c>
      <c r="V126" s="63" t="s">
        <v>10</v>
      </c>
      <c r="W126" s="61">
        <f t="shared" ca="1" si="55"/>
        <v>178.75</v>
      </c>
      <c r="X126" s="64">
        <f t="shared" ca="1" si="56"/>
        <v>715</v>
      </c>
      <c r="Y126" s="65" t="s">
        <v>63</v>
      </c>
      <c r="Z126" t="str">
        <f t="shared" ca="1" si="14"/>
        <v>RA</v>
      </c>
      <c r="AA126" s="66">
        <f ca="1">IF($C126="S",IF($Z126="CP",$X126,IF($Z126="RA",(($X126)*[1]QCI!$AA$3),0)),SomaAgrup)</f>
        <v>0</v>
      </c>
      <c r="AB126" s="67">
        <f t="shared" ca="1" si="57"/>
        <v>0</v>
      </c>
      <c r="AC126" s="68" t="str">
        <f t="shared" ca="1" si="58"/>
        <v/>
      </c>
      <c r="AD126" s="8" t="str">
        <f ca="1">IF(C126&lt;=CRONO.NivelExibicao,MAX($AD$15:OFFSET(AD126,-1,0))+IF($C126&lt;&gt;1,1,MAX(1,COUNTIF([1]QCI!$A$13:$A$24,OFFSET($E126,-1,0)))),"")</f>
        <v/>
      </c>
      <c r="AE126" s="18" t="str">
        <f t="shared" ca="1" si="59"/>
        <v xml:space="preserve">SINAPI  93128 </v>
      </c>
      <c r="AF126" s="69" t="e">
        <f t="shared" ca="1" si="60"/>
        <v>#VALUE!</v>
      </c>
      <c r="AG126" s="70">
        <v>145.54</v>
      </c>
      <c r="AH126" s="71">
        <f t="shared" si="61"/>
        <v>0.22819999999999999</v>
      </c>
      <c r="AJ126" s="72">
        <v>4</v>
      </c>
      <c r="AL126" s="73"/>
      <c r="AM126" s="74">
        <f t="shared" ca="1" si="0"/>
        <v>715</v>
      </c>
      <c r="AN126" s="75">
        <f t="shared" si="62"/>
        <v>178.75</v>
      </c>
    </row>
    <row r="127" spans="1:40" ht="60" x14ac:dyDescent="0.25">
      <c r="A127" t="str">
        <f t="shared" si="54"/>
        <v>S</v>
      </c>
      <c r="B127">
        <f t="shared" ca="1" si="2"/>
        <v>2</v>
      </c>
      <c r="C127" t="str">
        <f t="shared" ca="1" si="3"/>
        <v>S</v>
      </c>
      <c r="D127">
        <f t="shared" ca="1" si="4"/>
        <v>0</v>
      </c>
      <c r="E127" t="e">
        <f ca="1">IF($C127=1,OFFSET(E127,-1,0)+MAX(1,COUNTIF([1]QCI!$A$13:$A$24,OFFSET([1]ORÇAMENTO!E125,-1,0))),OFFSET(E127,-1,0))</f>
        <v>#VALUE!</v>
      </c>
      <c r="F127">
        <f t="shared" ca="1" si="5"/>
        <v>2</v>
      </c>
      <c r="G127">
        <f t="shared" ca="1" si="6"/>
        <v>0</v>
      </c>
      <c r="H127">
        <f t="shared" ca="1" si="7"/>
        <v>0</v>
      </c>
      <c r="I127">
        <f t="shared" ca="1" si="8"/>
        <v>2</v>
      </c>
      <c r="J127">
        <f t="shared" ca="1" si="78"/>
        <v>0</v>
      </c>
      <c r="K127">
        <f ca="1">IF(OR($C127="S",$C127=0),0,MATCH(OFFSET($D127,0,$C127)+IF($C127&lt;&gt;1,1,COUNTIF([1]QCI!$A$13:$A$24,[1]ORÇAMENTO!E125)),OFFSET($D127,1,$C127,ROW($C$223)-ROW($C127)),0))</f>
        <v>0</v>
      </c>
      <c r="L127" s="53" t="str">
        <f t="shared" ca="1" si="10"/>
        <v>F</v>
      </c>
      <c r="M127" s="54" t="s">
        <v>7</v>
      </c>
      <c r="N127" s="55" t="str">
        <f t="shared" ca="1" si="11"/>
        <v>Serviço</v>
      </c>
      <c r="O127" s="56" t="s">
        <v>351</v>
      </c>
      <c r="P127" s="57" t="s">
        <v>62</v>
      </c>
      <c r="Q127" s="58" t="s">
        <v>183</v>
      </c>
      <c r="R127" s="59" t="s">
        <v>187</v>
      </c>
      <c r="S127" s="60" t="s">
        <v>142</v>
      </c>
      <c r="T127" s="61">
        <f t="shared" si="87"/>
        <v>2</v>
      </c>
      <c r="U127" s="62">
        <f t="shared" si="80"/>
        <v>171.58</v>
      </c>
      <c r="V127" s="63" t="s">
        <v>10</v>
      </c>
      <c r="W127" s="61">
        <f t="shared" ca="1" si="55"/>
        <v>210.73</v>
      </c>
      <c r="X127" s="64">
        <f t="shared" ca="1" si="56"/>
        <v>421.46</v>
      </c>
      <c r="Y127" s="65" t="s">
        <v>63</v>
      </c>
      <c r="Z127" t="str">
        <f t="shared" ca="1" si="14"/>
        <v>RA</v>
      </c>
      <c r="AA127" s="66">
        <f ca="1">IF($C127="S",IF($Z127="CP",$X127,IF($Z127="RA",(($X127)*[1]QCI!$AA$3),0)),SomaAgrup)</f>
        <v>0</v>
      </c>
      <c r="AB127" s="67">
        <f t="shared" ca="1" si="57"/>
        <v>0</v>
      </c>
      <c r="AC127" s="68" t="str">
        <f t="shared" ca="1" si="58"/>
        <v/>
      </c>
      <c r="AD127" s="8" t="str">
        <f ca="1">IF(C127&lt;=CRONO.NivelExibicao,MAX($AD$15:OFFSET(AD127,-1,0))+IF($C127&lt;&gt;1,1,MAX(1,COUNTIF([1]QCI!$A$13:$A$24,OFFSET($E127,-1,0)))),"")</f>
        <v/>
      </c>
      <c r="AE127" s="18" t="str">
        <f t="shared" ca="1" si="59"/>
        <v xml:space="preserve">SINAPI  93137 </v>
      </c>
      <c r="AF127" s="69" t="e">
        <f t="shared" ca="1" si="60"/>
        <v>#VALUE!</v>
      </c>
      <c r="AG127" s="70">
        <v>171.58</v>
      </c>
      <c r="AH127" s="71">
        <f t="shared" si="61"/>
        <v>0.22819999999999999</v>
      </c>
      <c r="AJ127" s="72">
        <v>2</v>
      </c>
      <c r="AL127" s="73"/>
      <c r="AM127" s="74">
        <f t="shared" ca="1" si="0"/>
        <v>421.46</v>
      </c>
      <c r="AN127" s="75">
        <f t="shared" si="62"/>
        <v>210.73</v>
      </c>
    </row>
    <row r="128" spans="1:40" ht="45" x14ac:dyDescent="0.25">
      <c r="A128" t="str">
        <f>CHOOSE(1+LOG(1+2*(ORÇAMENTO.Nivel="Meta")+4*(ORÇAMENTO.Nivel="Nível 2")+8*(ORÇAMENTO.Nivel="Nível 3")+16*(ORÇAMENTO.Nivel="Nível 4")+32*(ORÇAMENTO.Nivel="Serviço"),2),0,1,2,3,4,"S")</f>
        <v>S</v>
      </c>
      <c r="B128">
        <f ca="1">IF(OR(C128="s",C128=0),OFFSET(B128,-1,0),C128)</f>
        <v>2</v>
      </c>
      <c r="C128" t="str">
        <f ca="1">IF(OFFSET(C128,-1,0)="L",1,IF(OFFSET(C128,-1,0)=1,2,IF(OR(A128="s",A128=0),"S",IF(AND(OFFSET(C128,-1,0)=2,A128=4),3,IF(AND(OR(OFFSET(C128,-1,0)="s",OFFSET(C128,-1,0)=0),A128&lt;&gt;"s",A128&gt;OFFSET(B128,-1,0)),OFFSET(B128,-1,0),A128)))))</f>
        <v>S</v>
      </c>
      <c r="D128">
        <f ca="1">IF(OR(C128="S",C128=0),0,IF(ISERROR(K128),J128,SMALL(J128:K128,1)))</f>
        <v>0</v>
      </c>
      <c r="E128" t="e">
        <f ca="1">IF($C128=1,OFFSET(E128,-1,0)+MAX(1,COUNTIF([1]QCI!$A$13:$A$24,OFFSET([1]ORÇAMENTO!E126,-1,0))),OFFSET(E128,-1,0))</f>
        <v>#VALUE!</v>
      </c>
      <c r="F128">
        <f ca="1">IF($C128=1,0,IF($C128=2,OFFSET(F128,-1,0)+1,OFFSET(F128,-1,0)))</f>
        <v>2</v>
      </c>
      <c r="G128">
        <f ca="1">IF(AND($C128&lt;=2,$C128&lt;&gt;0),0,IF($C128=3,OFFSET(G128,-1,0)+1,OFFSET(G128,-1,0)))</f>
        <v>0</v>
      </c>
      <c r="H128">
        <f ca="1">IF(AND($C128&lt;=3,$C128&lt;&gt;0),0,IF($C128=4,OFFSET(H128,-1,0)+1,OFFSET(H128,-1,0)))</f>
        <v>0</v>
      </c>
      <c r="I128">
        <f ca="1">IF(AND($C128&lt;=4,$C128&lt;&gt;0),0,IF(AND($C128="S",$X128&gt;0),OFFSET(I128,-1,0)+1,OFFSET(I128,-1,0)))</f>
        <v>3</v>
      </c>
      <c r="J128">
        <f t="shared" ca="1" si="78"/>
        <v>0</v>
      </c>
      <c r="K128">
        <f ca="1">IF(OR($C128="S",$C128=0),0,MATCH(OFFSET($D128,0,$C128)+IF($C128&lt;&gt;1,1,COUNTIF([1]QCI!$A$13:$A$24,[1]ORÇAMENTO!E126)),OFFSET($D128,1,$C128,ROW($C$223)-ROW($C128)),0))</f>
        <v>0</v>
      </c>
      <c r="L128" s="53" t="str">
        <f ca="1">IF(OR($X128&gt;0,$C128=1,$C128=2,$C128=3,$C128=4),"F","")</f>
        <v>F</v>
      </c>
      <c r="M128" s="54" t="s">
        <v>7</v>
      </c>
      <c r="N128" s="55" t="str">
        <f ca="1">CHOOSE(1+LOG(1+2*(C128=1)+4*(C128=2)+8*(C128=3)+16*(C128=4)+32*(C128="S"),2),"","Meta","Nível 2","Nível 3","Nível 4","Serviço")</f>
        <v>Serviço</v>
      </c>
      <c r="O128" s="56" t="s">
        <v>352</v>
      </c>
      <c r="P128" s="57" t="s">
        <v>62</v>
      </c>
      <c r="Q128" s="58" t="s">
        <v>196</v>
      </c>
      <c r="R128" s="59" t="s">
        <v>198</v>
      </c>
      <c r="S128" s="60" t="s">
        <v>142</v>
      </c>
      <c r="T128" s="61">
        <f t="shared" si="87"/>
        <v>16</v>
      </c>
      <c r="U128" s="62">
        <f t="shared" si="80"/>
        <v>177.24</v>
      </c>
      <c r="V128" s="63" t="s">
        <v>10</v>
      </c>
      <c r="W128" s="61">
        <f ca="1">IF($C128="S",ROUND(IF(TIPOORCAMENTO="Proposto",ORÇAMENTO.CustoUnitario*(1+$AH128),ORÇAMENTO.PrecoUnitarioLicitado),15-13*$AF$10),0)</f>
        <v>217.69</v>
      </c>
      <c r="X128" s="64">
        <f ca="1">IF($C128="S",VTOTAL1,IF($C128=0,0,ROUND(SomaAgrup,15-13*$AF$11)))</f>
        <v>3483.04</v>
      </c>
      <c r="Y128" s="65" t="s">
        <v>63</v>
      </c>
      <c r="Z128" t="str">
        <f ca="1">IF(AND($C128="S",$X128&gt;0),IF(ISBLANK($Y128),"RA",LEFT($Y128,2)),"")</f>
        <v>RA</v>
      </c>
      <c r="AA128" s="66">
        <f ca="1">IF($C128="S",IF($Z128="CP",$X128,IF($Z128="RA",(($X128)*[1]QCI!$AA$3),0)),SomaAgrup)</f>
        <v>0</v>
      </c>
      <c r="AB128" s="67">
        <f ca="1">IF($C128="S",IF($Z128="OU",ROUND($X128,2),0),SomaAgrup)</f>
        <v>0</v>
      </c>
      <c r="AC128" s="68" t="str">
        <f ca="1">IF($N128="","",IF(ORÇAMENTO.Descricao="","DESCRIÇÃO",IF(AND($C128="S",ORÇAMENTO.Unidade=""),"UNIDADE",IF($X128&lt;0,"VALOR NEGATIVO",IF(OR(AND(TIPOORCAMENTO="Proposto",$AG128&lt;&gt;"",$AG128&gt;0,ORÇAMENTO.CustoUnitario&gt;$AG128),AND(TIPOORCAMENTO="LICITADO",ORÇAMENTO.PrecoUnitarioLicitado&gt;$AN128)),"ACIMA REF.","")))))</f>
        <v/>
      </c>
      <c r="AD128" s="8" t="str">
        <f ca="1">IF(C128&lt;=CRONO.NivelExibicao,MAX($AD$15:OFFSET(AD128,-1,0))+IF($C128&lt;&gt;1,1,MAX(1,COUNTIF([1]QCI!$A$13:$A$24,OFFSET($E128,-1,0)))),"")</f>
        <v/>
      </c>
      <c r="AE128" s="18" t="str">
        <f ca="1">IF(AND($C128="S",ORÇAMENTO.CodBarra&lt;&gt;""),IF(ORÇAMENTO.Fonte="",ORÇAMENTO.CodBarra,CONCATENATE(ORÇAMENTO.Fonte," ",ORÇAMENTO.CodBarra)))</f>
        <v xml:space="preserve">SINAPI  93141 </v>
      </c>
      <c r="AF128" s="69" t="e">
        <f ca="1">IF(ISERROR(INDIRECT(ORÇAMENTO.BancoRef)),"(abra o arquivo 'Referência "&amp;Excel_BuiltIn_Database&amp;".xls)",IF(OR($C128&lt;&gt;"S",ORÇAMENTO.CodBarra=""),"(Sem Código)",IF(ISERROR(MATCH($AE128,INDIRECT(ORÇAMENTO.BancoRef),0)),"(Código não identificado nas referências)",MATCH($AE128,INDIRECT(ORÇAMENTO.BancoRef),0))))</f>
        <v>#VALUE!</v>
      </c>
      <c r="AG128" s="70">
        <v>177.24</v>
      </c>
      <c r="AH128" s="71">
        <f>ROUND(IF(ISNUMBER(ORÇAMENTO.OpcaoBDI),ORÇAMENTO.OpcaoBDI,IF(LEFT(ORÇAMENTO.OpcaoBDI,3)="BDI",HLOOKUP(ORÇAMENTO.OpcaoBDI,$F$4:$H$5,2,FALSE),0)),15-11*$AF$9)</f>
        <v>0.22819999999999999</v>
      </c>
      <c r="AJ128" s="72">
        <v>16</v>
      </c>
      <c r="AL128" s="73"/>
      <c r="AM128" s="74">
        <f t="shared" ca="1" si="0"/>
        <v>3483.04</v>
      </c>
      <c r="AN128" s="75">
        <f>ROUND(ORÇAMENTO.CustoUnitario*(1+$AH128),2)</f>
        <v>217.69</v>
      </c>
    </row>
    <row r="129" spans="1:40" ht="30" x14ac:dyDescent="0.25">
      <c r="A129" t="str">
        <f t="shared" si="54"/>
        <v>S</v>
      </c>
      <c r="B129">
        <f t="shared" ca="1" si="2"/>
        <v>2</v>
      </c>
      <c r="C129" t="str">
        <f t="shared" ca="1" si="3"/>
        <v>S</v>
      </c>
      <c r="D129">
        <f t="shared" ca="1" si="4"/>
        <v>0</v>
      </c>
      <c r="E129" t="e">
        <f ca="1">IF($C129=1,OFFSET(E129,-1,0)+MAX(1,COUNTIF([1]QCI!$A$13:$A$24,OFFSET([1]ORÇAMENTO!E127,-1,0))),OFFSET(E129,-1,0))</f>
        <v>#VALUE!</v>
      </c>
      <c r="F129">
        <f t="shared" ca="1" si="5"/>
        <v>2</v>
      </c>
      <c r="G129">
        <f t="shared" ca="1" si="6"/>
        <v>0</v>
      </c>
      <c r="H129">
        <f t="shared" ca="1" si="7"/>
        <v>0</v>
      </c>
      <c r="I129">
        <f t="shared" ca="1" si="8"/>
        <v>4</v>
      </c>
      <c r="J129">
        <f t="shared" ca="1" si="78"/>
        <v>0</v>
      </c>
      <c r="K129">
        <f ca="1">IF(OR($C129="S",$C129=0),0,MATCH(OFFSET($D129,0,$C129)+IF($C129&lt;&gt;1,1,COUNTIF([1]QCI!$A$13:$A$24,[1]ORÇAMENTO!E127)),OFFSET($D129,1,$C129,ROW($C$223)-ROW($C129)),0))</f>
        <v>0</v>
      </c>
      <c r="L129" s="53" t="str">
        <f t="shared" ca="1" si="10"/>
        <v>F</v>
      </c>
      <c r="M129" s="54" t="s">
        <v>7</v>
      </c>
      <c r="N129" s="55" t="str">
        <f t="shared" ca="1" si="11"/>
        <v>Serviço</v>
      </c>
      <c r="O129" s="56" t="s">
        <v>353</v>
      </c>
      <c r="P129" s="57" t="s">
        <v>62</v>
      </c>
      <c r="Q129" s="58" t="s">
        <v>166</v>
      </c>
      <c r="R129" s="59" t="s">
        <v>172</v>
      </c>
      <c r="S129" s="60" t="s">
        <v>142</v>
      </c>
      <c r="T129" s="61">
        <f t="shared" si="87"/>
        <v>14</v>
      </c>
      <c r="U129" s="62">
        <f t="shared" si="80"/>
        <v>40.700000000000003</v>
      </c>
      <c r="V129" s="63" t="s">
        <v>10</v>
      </c>
      <c r="W129" s="61">
        <f t="shared" ca="1" si="55"/>
        <v>49.99</v>
      </c>
      <c r="X129" s="64">
        <f t="shared" ca="1" si="56"/>
        <v>699.86</v>
      </c>
      <c r="Y129" s="65" t="s">
        <v>63</v>
      </c>
      <c r="Z129" t="str">
        <f t="shared" ca="1" si="14"/>
        <v>RA</v>
      </c>
      <c r="AA129" s="66">
        <f ca="1">IF($C129="S",IF($Z129="CP",$X129,IF($Z129="RA",(($X129)*[1]QCI!$AA$3),0)),SomaAgrup)</f>
        <v>0</v>
      </c>
      <c r="AB129" s="67">
        <f t="shared" ca="1" si="57"/>
        <v>0</v>
      </c>
      <c r="AC129" s="68" t="str">
        <f t="shared" ca="1" si="58"/>
        <v/>
      </c>
      <c r="AD129" s="8" t="str">
        <f ca="1">IF(C129&lt;=CRONO.NivelExibicao,MAX($AD$15:OFFSET(AD129,-1,0))+IF($C129&lt;&gt;1,1,MAX(1,COUNTIF([1]QCI!$A$13:$A$24,OFFSET($E129,-1,0)))),"")</f>
        <v/>
      </c>
      <c r="AE129" s="18" t="str">
        <f t="shared" ca="1" si="59"/>
        <v xml:space="preserve">SINAPI  103782 </v>
      </c>
      <c r="AF129" s="69" t="e">
        <f t="shared" ca="1" si="60"/>
        <v>#VALUE!</v>
      </c>
      <c r="AG129" s="70">
        <v>40.700000000000003</v>
      </c>
      <c r="AH129" s="71">
        <f t="shared" si="61"/>
        <v>0.22819999999999999</v>
      </c>
      <c r="AJ129" s="72">
        <v>14</v>
      </c>
      <c r="AL129" s="73"/>
      <c r="AM129" s="74">
        <f t="shared" ca="1" si="0"/>
        <v>699.86</v>
      </c>
      <c r="AN129" s="75">
        <f t="shared" si="62"/>
        <v>49.99</v>
      </c>
    </row>
    <row r="130" spans="1:40" ht="45" x14ac:dyDescent="0.25">
      <c r="A130" t="str">
        <f t="shared" si="54"/>
        <v>S</v>
      </c>
      <c r="B130">
        <f t="shared" ca="1" si="2"/>
        <v>2</v>
      </c>
      <c r="C130" t="str">
        <f t="shared" ca="1" si="3"/>
        <v>S</v>
      </c>
      <c r="D130">
        <f t="shared" ca="1" si="4"/>
        <v>0</v>
      </c>
      <c r="E130" t="e">
        <f ca="1">IF($C130=1,OFFSET(E130,-1,0)+MAX(1,COUNTIF([1]QCI!$A$13:$A$24,OFFSET([1]ORÇAMENTO!E128,-1,0))),OFFSET(E130,-1,0))</f>
        <v>#VALUE!</v>
      </c>
      <c r="F130">
        <f t="shared" ca="1" si="5"/>
        <v>2</v>
      </c>
      <c r="G130">
        <f t="shared" ca="1" si="6"/>
        <v>0</v>
      </c>
      <c r="H130">
        <f t="shared" ca="1" si="7"/>
        <v>0</v>
      </c>
      <c r="I130">
        <f t="shared" ca="1" si="8"/>
        <v>5</v>
      </c>
      <c r="J130">
        <f t="shared" ca="1" si="78"/>
        <v>0</v>
      </c>
      <c r="K130">
        <f ca="1">IF(OR($C130="S",$C130=0),0,MATCH(OFFSET($D130,0,$C130)+IF($C130&lt;&gt;1,1,COUNTIF([1]QCI!$A$13:$A$24,[1]ORÇAMENTO!E128)),OFFSET($D130,1,$C130,ROW($C$223)-ROW($C130)),0))</f>
        <v>0</v>
      </c>
      <c r="L130" s="53" t="str">
        <f t="shared" ca="1" si="10"/>
        <v>F</v>
      </c>
      <c r="M130" s="54" t="s">
        <v>7</v>
      </c>
      <c r="N130" s="55" t="str">
        <f t="shared" ca="1" si="11"/>
        <v>Serviço</v>
      </c>
      <c r="O130" s="56" t="s">
        <v>354</v>
      </c>
      <c r="P130" s="57" t="s">
        <v>68</v>
      </c>
      <c r="Q130" s="58" t="s">
        <v>82</v>
      </c>
      <c r="R130" s="59" t="s">
        <v>149</v>
      </c>
      <c r="S130" s="60" t="str">
        <f t="shared" ca="1" si="63"/>
        <v>-</v>
      </c>
      <c r="T130" s="61">
        <f t="shared" si="87"/>
        <v>1</v>
      </c>
      <c r="U130" s="62">
        <f t="shared" si="80"/>
        <v>144.63999999999999</v>
      </c>
      <c r="V130" s="63" t="s">
        <v>10</v>
      </c>
      <c r="W130" s="61">
        <f t="shared" ca="1" si="55"/>
        <v>177.65</v>
      </c>
      <c r="X130" s="64">
        <f t="shared" ca="1" si="56"/>
        <v>177.65</v>
      </c>
      <c r="Y130" s="65" t="s">
        <v>63</v>
      </c>
      <c r="Z130" t="str">
        <f t="shared" ca="1" si="14"/>
        <v>RA</v>
      </c>
      <c r="AA130" s="66">
        <f ca="1">IF($C130="S",IF($Z130="CP",$X130,IF($Z130="RA",(($X130)*[1]QCI!$AA$3),0)),SomaAgrup)</f>
        <v>0</v>
      </c>
      <c r="AB130" s="67">
        <f t="shared" ca="1" si="57"/>
        <v>0</v>
      </c>
      <c r="AC130" s="68" t="str">
        <f t="shared" ca="1" si="58"/>
        <v/>
      </c>
      <c r="AD130" s="8" t="str">
        <f ca="1">IF(C130&lt;=CRONO.NivelExibicao,MAX($AD$15:OFFSET(AD130,-1,0))+IF($C130&lt;&gt;1,1,MAX(1,COUNTIF([1]QCI!$A$13:$A$24,OFFSET($E130,-1,0)))),"")</f>
        <v/>
      </c>
      <c r="AE130" s="18" t="str">
        <f t="shared" ca="1" si="59"/>
        <v>Composição 005</v>
      </c>
      <c r="AF130" s="69" t="e">
        <f t="shared" ca="1" si="60"/>
        <v>#VALUE!</v>
      </c>
      <c r="AG130" s="70">
        <v>144.63999999999999</v>
      </c>
      <c r="AH130" s="71">
        <f t="shared" si="61"/>
        <v>0.22819999999999999</v>
      </c>
      <c r="AJ130" s="72">
        <v>1</v>
      </c>
      <c r="AL130" s="73"/>
      <c r="AM130" s="74">
        <f t="shared" ca="1" si="0"/>
        <v>177.65</v>
      </c>
      <c r="AN130" s="75">
        <f t="shared" si="62"/>
        <v>177.65</v>
      </c>
    </row>
    <row r="131" spans="1:40" ht="30" x14ac:dyDescent="0.25">
      <c r="A131" t="str">
        <f>CHOOSE(1+LOG(1+2*(ORÇAMENTO.Nivel="Meta")+4*(ORÇAMENTO.Nivel="Nível 2")+8*(ORÇAMENTO.Nivel="Nível 3")+16*(ORÇAMENTO.Nivel="Nível 4")+32*(ORÇAMENTO.Nivel="Serviço"),2),0,1,2,3,4,"S")</f>
        <v>S</v>
      </c>
      <c r="B131">
        <f ca="1">IF(OR(C131="s",C131=0),OFFSET(B131,-1,0),C131)</f>
        <v>2</v>
      </c>
      <c r="C131" t="str">
        <f ca="1">IF(OFFSET(C131,-1,0)="L",1,IF(OFFSET(C131,-1,0)=1,2,IF(OR(A131="s",A131=0),"S",IF(AND(OFFSET(C131,-1,0)=2,A131=4),3,IF(AND(OR(OFFSET(C131,-1,0)="s",OFFSET(C131,-1,0)=0),A131&lt;&gt;"s",A131&gt;OFFSET(B131,-1,0)),OFFSET(B131,-1,0),A131)))))</f>
        <v>S</v>
      </c>
      <c r="D131">
        <f ca="1">IF(OR(C131="S",C131=0),0,IF(ISERROR(K131),J131,SMALL(J131:K131,1)))</f>
        <v>0</v>
      </c>
      <c r="E131" t="e">
        <f ca="1">IF($C131=1,OFFSET(E131,-1,0)+MAX(1,COUNTIF([1]QCI!$A$13:$A$24,OFFSET([1]ORÇAMENTO!E129,-1,0))),OFFSET(E131,-1,0))</f>
        <v>#VALUE!</v>
      </c>
      <c r="F131">
        <f ca="1">IF($C131=1,0,IF($C131=2,OFFSET(F131,-1,0)+1,OFFSET(F131,-1,0)))</f>
        <v>2</v>
      </c>
      <c r="G131">
        <f ca="1">IF(AND($C131&lt;=2,$C131&lt;&gt;0),0,IF($C131=3,OFFSET(G131,-1,0)+1,OFFSET(G131,-1,0)))</f>
        <v>0</v>
      </c>
      <c r="H131">
        <f ca="1">IF(AND($C131&lt;=3,$C131&lt;&gt;0),0,IF($C131=4,OFFSET(H131,-1,0)+1,OFFSET(H131,-1,0)))</f>
        <v>0</v>
      </c>
      <c r="I131">
        <f ca="1">IF(AND($C131&lt;=4,$C131&lt;&gt;0),0,IF(AND($C131="S",$X131&gt;0),OFFSET(I131,-1,0)+1,OFFSET(I131,-1,0)))</f>
        <v>6</v>
      </c>
      <c r="J131">
        <f t="shared" ca="1" si="78"/>
        <v>0</v>
      </c>
      <c r="K131">
        <f ca="1">IF(OR($C131="S",$C131=0),0,MATCH(OFFSET($D131,0,$C131)+IF($C131&lt;&gt;1,1,COUNTIF([1]QCI!$A$13:$A$24,[1]ORÇAMENTO!E129)),OFFSET($D131,1,$C131,ROW($C$223)-ROW($C131)),0))</f>
        <v>0</v>
      </c>
      <c r="L131" s="53" t="str">
        <f ca="1">IF(OR($X131&gt;0,$C131=1,$C131=2,$C131=3,$C131=4),"F","")</f>
        <v>F</v>
      </c>
      <c r="M131" s="54" t="s">
        <v>7</v>
      </c>
      <c r="N131" s="55" t="str">
        <f ca="1">CHOOSE(1+LOG(1+2*(C131=1)+4*(C131=2)+8*(C131=3)+16*(C131=4)+32*(C131="S"),2),"","Meta","Nível 2","Nível 3","Nível 4","Serviço")</f>
        <v>Serviço</v>
      </c>
      <c r="O131" s="56" t="s">
        <v>355</v>
      </c>
      <c r="P131" s="57" t="s">
        <v>62</v>
      </c>
      <c r="Q131" s="58" t="s">
        <v>180</v>
      </c>
      <c r="R131" s="59" t="s">
        <v>184</v>
      </c>
      <c r="S131" s="60" t="s">
        <v>142</v>
      </c>
      <c r="T131" s="61">
        <f t="shared" si="87"/>
        <v>1</v>
      </c>
      <c r="U131" s="62">
        <f t="shared" si="80"/>
        <v>12.37</v>
      </c>
      <c r="V131" s="63" t="s">
        <v>10</v>
      </c>
      <c r="W131" s="61">
        <f ca="1">IF($C131="S",ROUND(IF(TIPOORCAMENTO="Proposto",ORÇAMENTO.CustoUnitario*(1+$AH131),ORÇAMENTO.PrecoUnitarioLicitado),15-13*$AF$10),0)</f>
        <v>15.19</v>
      </c>
      <c r="X131" s="64">
        <f ca="1">IF($C131="S",VTOTAL1,IF($C131=0,0,ROUND(SomaAgrup,15-13*$AF$11)))</f>
        <v>15.19</v>
      </c>
      <c r="Y131" s="65" t="s">
        <v>63</v>
      </c>
      <c r="Z131" t="str">
        <f ca="1">IF(AND($C131="S",$X131&gt;0),IF(ISBLANK($Y131),"RA",LEFT($Y131,2)),"")</f>
        <v>RA</v>
      </c>
      <c r="AA131" s="66">
        <f ca="1">IF($C131="S",IF($Z131="CP",$X131,IF($Z131="RA",(($X131)*[1]QCI!$AA$3),0)),SomaAgrup)</f>
        <v>0</v>
      </c>
      <c r="AB131" s="67">
        <f ca="1">IF($C131="S",IF($Z131="OU",ROUND($X131,2),0),SomaAgrup)</f>
        <v>0</v>
      </c>
      <c r="AC131" s="68" t="str">
        <f ca="1">IF($N131="","",IF(ORÇAMENTO.Descricao="","DESCRIÇÃO",IF(AND($C131="S",ORÇAMENTO.Unidade=""),"UNIDADE",IF($X131&lt;0,"VALOR NEGATIVO",IF(OR(AND(TIPOORCAMENTO="Proposto",$AG131&lt;&gt;"",$AG131&gt;0,ORÇAMENTO.CustoUnitario&gt;$AG131),AND(TIPOORCAMENTO="LICITADO",ORÇAMENTO.PrecoUnitarioLicitado&gt;$AN131)),"ACIMA REF.","")))))</f>
        <v/>
      </c>
      <c r="AD131" s="8" t="str">
        <f ca="1">IF(C131&lt;=CRONO.NivelExibicao,MAX($AD$15:OFFSET(AD131,-1,0))+IF($C131&lt;&gt;1,1,MAX(1,COUNTIF([1]QCI!$A$13:$A$24,OFFSET($E131,-1,0)))),"")</f>
        <v/>
      </c>
      <c r="AE131" s="18" t="str">
        <f ca="1">IF(AND($C131="S",ORÇAMENTO.CodBarra&lt;&gt;""),IF(ORÇAMENTO.Fonte="",ORÇAMENTO.CodBarra,CONCATENATE(ORÇAMENTO.Fonte," ",ORÇAMENTO.CodBarra)))</f>
        <v xml:space="preserve">SINAPI  93653 </v>
      </c>
      <c r="AF131" s="69" t="e">
        <f ca="1">IF(ISERROR(INDIRECT(ORÇAMENTO.BancoRef)),"(abra o arquivo 'Referência "&amp;Excel_BuiltIn_Database&amp;".xls)",IF(OR($C131&lt;&gt;"S",ORÇAMENTO.CodBarra=""),"(Sem Código)",IF(ISERROR(MATCH($AE131,INDIRECT(ORÇAMENTO.BancoRef),0)),"(Código não identificado nas referências)",MATCH($AE131,INDIRECT(ORÇAMENTO.BancoRef),0))))</f>
        <v>#VALUE!</v>
      </c>
      <c r="AG131" s="70">
        <v>12.37</v>
      </c>
      <c r="AH131" s="71">
        <f>ROUND(IF(ISNUMBER(ORÇAMENTO.OpcaoBDI),ORÇAMENTO.OpcaoBDI,IF(LEFT(ORÇAMENTO.OpcaoBDI,3)="BDI",HLOOKUP(ORÇAMENTO.OpcaoBDI,$F$4:$H$5,2,FALSE),0)),15-11*$AF$9)</f>
        <v>0.22819999999999999</v>
      </c>
      <c r="AJ131" s="72">
        <v>1</v>
      </c>
      <c r="AL131" s="73"/>
      <c r="AM131" s="74">
        <f t="shared" ca="1" si="0"/>
        <v>15.19</v>
      </c>
      <c r="AN131" s="75">
        <f>ROUND(ORÇAMENTO.CustoUnitario*(1+$AH131),2)</f>
        <v>15.19</v>
      </c>
    </row>
    <row r="132" spans="1:40" ht="30" x14ac:dyDescent="0.25">
      <c r="A132" t="str">
        <f>CHOOSE(1+LOG(1+2*(ORÇAMENTO.Nivel="Meta")+4*(ORÇAMENTO.Nivel="Nível 2")+8*(ORÇAMENTO.Nivel="Nível 3")+16*(ORÇAMENTO.Nivel="Nível 4")+32*(ORÇAMENTO.Nivel="Serviço"),2),0,1,2,3,4,"S")</f>
        <v>S</v>
      </c>
      <c r="B132">
        <f ca="1">IF(OR(C132="s",C132=0),OFFSET(B132,-1,0),C132)</f>
        <v>2</v>
      </c>
      <c r="C132" t="str">
        <f ca="1">IF(OFFSET(C132,-1,0)="L",1,IF(OFFSET(C132,-1,0)=1,2,IF(OR(A132="s",A132=0),"S",IF(AND(OFFSET(C132,-1,0)=2,A132=4),3,IF(AND(OR(OFFSET(C132,-1,0)="s",OFFSET(C132,-1,0)=0),A132&lt;&gt;"s",A132&gt;OFFSET(B132,-1,0)),OFFSET(B132,-1,0),A132)))))</f>
        <v>S</v>
      </c>
      <c r="D132">
        <f ca="1">IF(OR(C132="S",C132=0),0,IF(ISERROR(K132),J132,SMALL(J132:K132,1)))</f>
        <v>0</v>
      </c>
      <c r="E132" t="e">
        <f ca="1">IF($C132=1,OFFSET(E132,-1,0)+MAX(1,COUNTIF([1]QCI!$A$13:$A$24,OFFSET([1]ORÇAMENTO!E130,-1,0))),OFFSET(E132,-1,0))</f>
        <v>#VALUE!</v>
      </c>
      <c r="F132">
        <f ca="1">IF($C132=1,0,IF($C132=2,OFFSET(F132,-1,0)+1,OFFSET(F132,-1,0)))</f>
        <v>2</v>
      </c>
      <c r="G132">
        <f ca="1">IF(AND($C132&lt;=2,$C132&lt;&gt;0),0,IF($C132=3,OFFSET(G132,-1,0)+1,OFFSET(G132,-1,0)))</f>
        <v>0</v>
      </c>
      <c r="H132">
        <f ca="1">IF(AND($C132&lt;=3,$C132&lt;&gt;0),0,IF($C132=4,OFFSET(H132,-1,0)+1,OFFSET(H132,-1,0)))</f>
        <v>0</v>
      </c>
      <c r="I132">
        <f ca="1">IF(AND($C132&lt;=4,$C132&lt;&gt;0),0,IF(AND($C132="S",$X132&gt;0),OFFSET(I132,-1,0)+1,OFFSET(I132,-1,0)))</f>
        <v>7</v>
      </c>
      <c r="J132">
        <f t="shared" ca="1" si="78"/>
        <v>0</v>
      </c>
      <c r="K132">
        <f ca="1">IF(OR($C132="S",$C132=0),0,MATCH(OFFSET($D132,0,$C132)+IF($C132&lt;&gt;1,1,COUNTIF([1]QCI!$A$13:$A$24,[1]ORÇAMENTO!E130)),OFFSET($D132,1,$C132,ROW($C$223)-ROW($C132)),0))</f>
        <v>0</v>
      </c>
      <c r="L132" s="53" t="str">
        <f ca="1">IF(OR($X132&gt;0,$C132=1,$C132=2,$C132=3,$C132=4),"F","")</f>
        <v>F</v>
      </c>
      <c r="M132" s="54" t="s">
        <v>7</v>
      </c>
      <c r="N132" s="55" t="str">
        <f ca="1">CHOOSE(1+LOG(1+2*(C132=1)+4*(C132=2)+8*(C132=3)+16*(C132=4)+32*(C132="S"),2),"","Meta","Nível 2","Nível 3","Nível 4","Serviço")</f>
        <v>Serviço</v>
      </c>
      <c r="O132" s="56" t="s">
        <v>356</v>
      </c>
      <c r="P132" s="57" t="s">
        <v>62</v>
      </c>
      <c r="Q132" s="58" t="s">
        <v>181</v>
      </c>
      <c r="R132" s="59" t="s">
        <v>185</v>
      </c>
      <c r="S132" s="60" t="s">
        <v>142</v>
      </c>
      <c r="T132" s="61">
        <f t="shared" si="87"/>
        <v>1</v>
      </c>
      <c r="U132" s="62">
        <f t="shared" si="80"/>
        <v>64.39</v>
      </c>
      <c r="V132" s="63" t="s">
        <v>10</v>
      </c>
      <c r="W132" s="61">
        <f ca="1">IF($C132="S",ROUND(IF(TIPOORCAMENTO="Proposto",ORÇAMENTO.CustoUnitario*(1+$AH132),ORÇAMENTO.PrecoUnitarioLicitado),15-13*$AF$10),0)</f>
        <v>79.08</v>
      </c>
      <c r="X132" s="64">
        <f ca="1">IF($C132="S",VTOTAL1,IF($C132=0,0,ROUND(SomaAgrup,15-13*$AF$11)))</f>
        <v>79.08</v>
      </c>
      <c r="Y132" s="65" t="s">
        <v>63</v>
      </c>
      <c r="Z132" t="str">
        <f ca="1">IF(AND($C132="S",$X132&gt;0),IF(ISBLANK($Y132),"RA",LEFT($Y132,2)),"")</f>
        <v>RA</v>
      </c>
      <c r="AA132" s="66">
        <f ca="1">IF($C132="S",IF($Z132="CP",$X132,IF($Z132="RA",(($X132)*[1]QCI!$AA$3),0)),SomaAgrup)</f>
        <v>0</v>
      </c>
      <c r="AB132" s="67">
        <f ca="1">IF($C132="S",IF($Z132="OU",ROUND($X132,2),0),SomaAgrup)</f>
        <v>0</v>
      </c>
      <c r="AC132" s="68" t="str">
        <f ca="1">IF($N132="","",IF(ORÇAMENTO.Descricao="","DESCRIÇÃO",IF(AND($C132="S",ORÇAMENTO.Unidade=""),"UNIDADE",IF($X132&lt;0,"VALOR NEGATIVO",IF(OR(AND(TIPOORCAMENTO="Proposto",$AG132&lt;&gt;"",$AG132&gt;0,ORÇAMENTO.CustoUnitario&gt;$AG132),AND(TIPOORCAMENTO="LICITADO",ORÇAMENTO.PrecoUnitarioLicitado&gt;$AN132)),"ACIMA REF.","")))))</f>
        <v/>
      </c>
      <c r="AD132" s="8" t="str">
        <f ca="1">IF(C132&lt;=CRONO.NivelExibicao,MAX($AD$15:OFFSET(AD132,-1,0))+IF($C132&lt;&gt;1,1,MAX(1,COUNTIF([1]QCI!$A$13:$A$24,OFFSET($E132,-1,0)))),"")</f>
        <v/>
      </c>
      <c r="AE132" s="18" t="str">
        <f ca="1">IF(AND($C132="S",ORÇAMENTO.CodBarra&lt;&gt;""),IF(ORÇAMENTO.Fonte="",ORÇAMENTO.CodBarra,CONCATENATE(ORÇAMENTO.Fonte," ",ORÇAMENTO.CodBarra)))</f>
        <v xml:space="preserve">SINAPI  93662 </v>
      </c>
      <c r="AF132" s="69" t="e">
        <f ca="1">IF(ISERROR(INDIRECT(ORÇAMENTO.BancoRef)),"(abra o arquivo 'Referência "&amp;Excel_BuiltIn_Database&amp;".xls)",IF(OR($C132&lt;&gt;"S",ORÇAMENTO.CodBarra=""),"(Sem Código)",IF(ISERROR(MATCH($AE132,INDIRECT(ORÇAMENTO.BancoRef),0)),"(Código não identificado nas referências)",MATCH($AE132,INDIRECT(ORÇAMENTO.BancoRef),0))))</f>
        <v>#VALUE!</v>
      </c>
      <c r="AG132" s="70">
        <v>64.39</v>
      </c>
      <c r="AH132" s="71">
        <f>ROUND(IF(ISNUMBER(ORÇAMENTO.OpcaoBDI),ORÇAMENTO.OpcaoBDI,IF(LEFT(ORÇAMENTO.OpcaoBDI,3)="BDI",HLOOKUP(ORÇAMENTO.OpcaoBDI,$F$4:$H$5,2,FALSE),0)),15-11*$AF$9)</f>
        <v>0.22819999999999999</v>
      </c>
      <c r="AJ132" s="72">
        <v>1</v>
      </c>
      <c r="AL132" s="73"/>
      <c r="AM132" s="74">
        <f t="shared" ca="1" si="0"/>
        <v>79.08</v>
      </c>
      <c r="AN132" s="75">
        <f>ROUND(ORÇAMENTO.CustoUnitario*(1+$AH132),2)</f>
        <v>79.08</v>
      </c>
    </row>
    <row r="133" spans="1:40" ht="30" x14ac:dyDescent="0.25">
      <c r="A133" t="str">
        <f>CHOOSE(1+LOG(1+2*(ORÇAMENTO.Nivel="Meta")+4*(ORÇAMENTO.Nivel="Nível 2")+8*(ORÇAMENTO.Nivel="Nível 3")+16*(ORÇAMENTO.Nivel="Nível 4")+32*(ORÇAMENTO.Nivel="Serviço"),2),0,1,2,3,4,"S")</f>
        <v>S</v>
      </c>
      <c r="B133">
        <f ca="1">IF(OR(C133="s",C133=0),OFFSET(B133,-1,0),C133)</f>
        <v>2</v>
      </c>
      <c r="C133" t="str">
        <f ca="1">IF(OFFSET(C133,-1,0)="L",1,IF(OFFSET(C133,-1,0)=1,2,IF(OR(A133="s",A133=0),"S",IF(AND(OFFSET(C133,-1,0)=2,A133=4),3,IF(AND(OR(OFFSET(C133,-1,0)="s",OFFSET(C133,-1,0)=0),A133&lt;&gt;"s",A133&gt;OFFSET(B133,-1,0)),OFFSET(B133,-1,0),A133)))))</f>
        <v>S</v>
      </c>
      <c r="D133">
        <f ca="1">IF(OR(C133="S",C133=0),0,IF(ISERROR(K133),J133,SMALL(J133:K133,1)))</f>
        <v>0</v>
      </c>
      <c r="E133" t="e">
        <f ca="1">IF($C133=1,OFFSET(E133,-1,0)+MAX(1,COUNTIF([1]QCI!$A$13:$A$24,OFFSET([1]ORÇAMENTO!E131,-1,0))),OFFSET(E133,-1,0))</f>
        <v>#VALUE!</v>
      </c>
      <c r="F133">
        <f ca="1">IF($C133=1,0,IF($C133=2,OFFSET(F133,-1,0)+1,OFFSET(F133,-1,0)))</f>
        <v>2</v>
      </c>
      <c r="G133">
        <f ca="1">IF(AND($C133&lt;=2,$C133&lt;&gt;0),0,IF($C133=3,OFFSET(G133,-1,0)+1,OFFSET(G133,-1,0)))</f>
        <v>0</v>
      </c>
      <c r="H133">
        <f ca="1">IF(AND($C133&lt;=3,$C133&lt;&gt;0),0,IF($C133=4,OFFSET(H133,-1,0)+1,OFFSET(H133,-1,0)))</f>
        <v>0</v>
      </c>
      <c r="I133">
        <f ca="1">IF(AND($C133&lt;=4,$C133&lt;&gt;0),0,IF(AND($C133="S",$X133&gt;0),OFFSET(I133,-1,0)+1,OFFSET(I133,-1,0)))</f>
        <v>8</v>
      </c>
      <c r="J133">
        <f t="shared" ca="1" si="78"/>
        <v>0</v>
      </c>
      <c r="K133">
        <f ca="1">IF(OR($C133="S",$C133=0),0,MATCH(OFFSET($D133,0,$C133)+IF($C133&lt;&gt;1,1,COUNTIF([1]QCI!$A$13:$A$24,[1]ORÇAMENTO!E131)),OFFSET($D133,1,$C133,ROW($C$223)-ROW($C133)),0))</f>
        <v>0</v>
      </c>
      <c r="L133" s="53" t="str">
        <f ca="1">IF(OR($X133&gt;0,$C133=1,$C133=2,$C133=3,$C133=4),"F","")</f>
        <v>F</v>
      </c>
      <c r="M133" s="54" t="s">
        <v>7</v>
      </c>
      <c r="N133" s="55" t="str">
        <f ca="1">CHOOSE(1+LOG(1+2*(C133=1)+4*(C133=2)+8*(C133=3)+16*(C133=4)+32*(C133="S"),2),"","Meta","Nível 2","Nível 3","Nível 4","Serviço")</f>
        <v>Serviço</v>
      </c>
      <c r="O133" s="56" t="s">
        <v>357</v>
      </c>
      <c r="P133" s="57" t="s">
        <v>62</v>
      </c>
      <c r="Q133" s="58" t="s">
        <v>164</v>
      </c>
      <c r="R133" s="59" t="s">
        <v>170</v>
      </c>
      <c r="S133" s="60" t="s">
        <v>142</v>
      </c>
      <c r="T133" s="61">
        <f t="shared" si="87"/>
        <v>2</v>
      </c>
      <c r="U133" s="62">
        <f t="shared" si="80"/>
        <v>14.19</v>
      </c>
      <c r="V133" s="63" t="s">
        <v>10</v>
      </c>
      <c r="W133" s="61">
        <f ca="1">IF($C133="S",ROUND(IF(TIPOORCAMENTO="Proposto",ORÇAMENTO.CustoUnitario*(1+$AH133),ORÇAMENTO.PrecoUnitarioLicitado),15-13*$AF$10),0)</f>
        <v>17.43</v>
      </c>
      <c r="X133" s="64">
        <f ca="1">IF($C133="S",VTOTAL1,IF($C133=0,0,ROUND(SomaAgrup,15-13*$AF$11)))</f>
        <v>34.86</v>
      </c>
      <c r="Y133" s="65" t="s">
        <v>63</v>
      </c>
      <c r="Z133" t="str">
        <f ca="1">IF(AND($C133="S",$X133&gt;0),IF(ISBLANK($Y133),"RA",LEFT($Y133,2)),"")</f>
        <v>RA</v>
      </c>
      <c r="AA133" s="66">
        <f ca="1">IF($C133="S",IF($Z133="CP",$X133,IF($Z133="RA",(($X133)*[1]QCI!$AA$3),0)),SomaAgrup)</f>
        <v>0</v>
      </c>
      <c r="AB133" s="67">
        <f ca="1">IF($C133="S",IF($Z133="OU",ROUND($X133,2),0),SomaAgrup)</f>
        <v>0</v>
      </c>
      <c r="AC133" s="68" t="str">
        <f ca="1">IF($N133="","",IF(ORÇAMENTO.Descricao="","DESCRIÇÃO",IF(AND($C133="S",ORÇAMENTO.Unidade=""),"UNIDADE",IF($X133&lt;0,"VALOR NEGATIVO",IF(OR(AND(TIPOORCAMENTO="Proposto",$AG133&lt;&gt;"",$AG133&gt;0,ORÇAMENTO.CustoUnitario&gt;$AG133),AND(TIPOORCAMENTO="LICITADO",ORÇAMENTO.PrecoUnitarioLicitado&gt;$AN133)),"ACIMA REF.","")))))</f>
        <v/>
      </c>
      <c r="AD133" s="8" t="str">
        <f ca="1">IF(C133&lt;=CRONO.NivelExibicao,MAX($AD$15:OFFSET(AD133,-1,0))+IF($C133&lt;&gt;1,1,MAX(1,COUNTIF([1]QCI!$A$13:$A$24,OFFSET($E133,-1,0)))),"")</f>
        <v/>
      </c>
      <c r="AE133" s="18" t="str">
        <f ca="1">IF(AND($C133="S",ORÇAMENTO.CodBarra&lt;&gt;""),IF(ORÇAMENTO.Fonte="",ORÇAMENTO.CodBarra,CONCATENATE(ORÇAMENTO.Fonte," ",ORÇAMENTO.CodBarra)))</f>
        <v xml:space="preserve">SINAPI  93655 </v>
      </c>
      <c r="AF133" s="69" t="e">
        <f ca="1">IF(ISERROR(INDIRECT(ORÇAMENTO.BancoRef)),"(abra o arquivo 'Referência "&amp;Excel_BuiltIn_Database&amp;".xls)",IF(OR($C133&lt;&gt;"S",ORÇAMENTO.CodBarra=""),"(Sem Código)",IF(ISERROR(MATCH($AE133,INDIRECT(ORÇAMENTO.BancoRef),0)),"(Código não identificado nas referências)",MATCH($AE133,INDIRECT(ORÇAMENTO.BancoRef),0))))</f>
        <v>#VALUE!</v>
      </c>
      <c r="AG133" s="70">
        <v>14.19</v>
      </c>
      <c r="AH133" s="71">
        <f>ROUND(IF(ISNUMBER(ORÇAMENTO.OpcaoBDI),ORÇAMENTO.OpcaoBDI,IF(LEFT(ORÇAMENTO.OpcaoBDI,3)="BDI",HLOOKUP(ORÇAMENTO.OpcaoBDI,$F$4:$H$5,2,FALSE),0)),15-11*$AF$9)</f>
        <v>0.22819999999999999</v>
      </c>
      <c r="AJ133" s="72">
        <v>2</v>
      </c>
      <c r="AL133" s="73"/>
      <c r="AM133" s="74">
        <f t="shared" ca="1" si="0"/>
        <v>34.86</v>
      </c>
      <c r="AN133" s="75">
        <f>ROUND(ORÇAMENTO.CustoUnitario*(1+$AH133),2)</f>
        <v>17.43</v>
      </c>
    </row>
    <row r="134" spans="1:40" ht="30" x14ac:dyDescent="0.25">
      <c r="A134" t="str">
        <f>CHOOSE(1+LOG(1+2*(ORÇAMENTO.Nivel="Meta")+4*(ORÇAMENTO.Nivel="Nível 2")+8*(ORÇAMENTO.Nivel="Nível 3")+16*(ORÇAMENTO.Nivel="Nível 4")+32*(ORÇAMENTO.Nivel="Serviço"),2),0,1,2,3,4,"S")</f>
        <v>S</v>
      </c>
      <c r="B134">
        <f ca="1">IF(OR(C134="s",C134=0),OFFSET(B134,-1,0),C134)</f>
        <v>2</v>
      </c>
      <c r="C134" t="str">
        <f ca="1">IF(OFFSET(C134,-1,0)="L",1,IF(OFFSET(C134,-1,0)=1,2,IF(OR(A134="s",A134=0),"S",IF(AND(OFFSET(C134,-1,0)=2,A134=4),3,IF(AND(OR(OFFSET(C134,-1,0)="s",OFFSET(C134,-1,0)=0),A134&lt;&gt;"s",A134&gt;OFFSET(B134,-1,0)),OFFSET(B134,-1,0),A134)))))</f>
        <v>S</v>
      </c>
      <c r="D134">
        <f ca="1">IF(OR(C134="S",C134=0),0,IF(ISERROR(K134),J134,SMALL(J134:K134,1)))</f>
        <v>0</v>
      </c>
      <c r="E134" t="e">
        <f ca="1">IF($C134=1,OFFSET(E134,-1,0)+MAX(1,COUNTIF([1]QCI!$A$13:$A$24,OFFSET([1]ORÇAMENTO!E132,-1,0))),OFFSET(E134,-1,0))</f>
        <v>#VALUE!</v>
      </c>
      <c r="F134">
        <f ca="1">IF($C134=1,0,IF($C134=2,OFFSET(F134,-1,0)+1,OFFSET(F134,-1,0)))</f>
        <v>2</v>
      </c>
      <c r="G134">
        <f ca="1">IF(AND($C134&lt;=2,$C134&lt;&gt;0),0,IF($C134=3,OFFSET(G134,-1,0)+1,OFFSET(G134,-1,0)))</f>
        <v>0</v>
      </c>
      <c r="H134">
        <f ca="1">IF(AND($C134&lt;=3,$C134&lt;&gt;0),0,IF($C134=4,OFFSET(H134,-1,0)+1,OFFSET(H134,-1,0)))</f>
        <v>0</v>
      </c>
      <c r="I134">
        <f ca="1">IF(AND($C134&lt;=4,$C134&lt;&gt;0),0,IF(AND($C134="S",$X134&gt;0),OFFSET(I134,-1,0)+1,OFFSET(I134,-1,0)))</f>
        <v>9</v>
      </c>
      <c r="J134">
        <f t="shared" ca="1" si="78"/>
        <v>0</v>
      </c>
      <c r="K134">
        <f ca="1">IF(OR($C134="S",$C134=0),0,MATCH(OFFSET($D134,0,$C134)+IF($C134&lt;&gt;1,1,COUNTIF([1]QCI!$A$13:$A$24,[1]ORÇAMENTO!E132)),OFFSET($D134,1,$C134,ROW($C$223)-ROW($C134)),0))</f>
        <v>0</v>
      </c>
      <c r="L134" s="53" t="str">
        <f ca="1">IF(OR($X134&gt;0,$C134=1,$C134=2,$C134=3,$C134=4),"F","")</f>
        <v>F</v>
      </c>
      <c r="M134" s="54" t="s">
        <v>7</v>
      </c>
      <c r="N134" s="55" t="str">
        <f ca="1">CHOOSE(1+LOG(1+2*(C134=1)+4*(C134=2)+8*(C134=3)+16*(C134=4)+32*(C134="S"),2),"","Meta","Nível 2","Nível 3","Nível 4","Serviço")</f>
        <v>Serviço</v>
      </c>
      <c r="O134" s="56" t="s">
        <v>358</v>
      </c>
      <c r="P134" s="57" t="s">
        <v>62</v>
      </c>
      <c r="Q134" s="58" t="s">
        <v>163</v>
      </c>
      <c r="R134" s="59" t="s">
        <v>169</v>
      </c>
      <c r="S134" s="60" t="s">
        <v>142</v>
      </c>
      <c r="T134" s="61">
        <f t="shared" si="87"/>
        <v>1</v>
      </c>
      <c r="U134" s="62">
        <f t="shared" si="80"/>
        <v>71.010000000000005</v>
      </c>
      <c r="V134" s="63" t="s">
        <v>10</v>
      </c>
      <c r="W134" s="61">
        <f ca="1">IF($C134="S",ROUND(IF(TIPOORCAMENTO="Proposto",ORÇAMENTO.CustoUnitario*(1+$AH134),ORÇAMENTO.PrecoUnitarioLicitado),15-13*$AF$10),0)</f>
        <v>87.21</v>
      </c>
      <c r="X134" s="64">
        <f ca="1">IF($C134="S",VTOTAL1,IF($C134=0,0,ROUND(SomaAgrup,15-13*$AF$11)))</f>
        <v>87.21</v>
      </c>
      <c r="Y134" s="65" t="s">
        <v>63</v>
      </c>
      <c r="Z134" t="str">
        <f ca="1">IF(AND($C134="S",$X134&gt;0),IF(ISBLANK($Y134),"RA",LEFT($Y134,2)),"")</f>
        <v>RA</v>
      </c>
      <c r="AA134" s="66">
        <f ca="1">IF($C134="S",IF($Z134="CP",$X134,IF($Z134="RA",(($X134)*[1]QCI!$AA$3),0)),SomaAgrup)</f>
        <v>0</v>
      </c>
      <c r="AB134" s="67">
        <f ca="1">IF($C134="S",IF($Z134="OU",ROUND($X134,2),0),SomaAgrup)</f>
        <v>0</v>
      </c>
      <c r="AC134" s="68" t="str">
        <f ca="1">IF($N134="","",IF(ORÇAMENTO.Descricao="","DESCRIÇÃO",IF(AND($C134="S",ORÇAMENTO.Unidade=""),"UNIDADE",IF($X134&lt;0,"VALOR NEGATIVO",IF(OR(AND(TIPOORCAMENTO="Proposto",$AG134&lt;&gt;"",$AG134&gt;0,ORÇAMENTO.CustoUnitario&gt;$AG134),AND(TIPOORCAMENTO="LICITADO",ORÇAMENTO.PrecoUnitarioLicitado&gt;$AN134)),"ACIMA REF.","")))))</f>
        <v/>
      </c>
      <c r="AD134" s="8" t="str">
        <f ca="1">IF(C134&lt;=CRONO.NivelExibicao,MAX($AD$15:OFFSET(AD134,-1,0))+IF($C134&lt;&gt;1,1,MAX(1,COUNTIF([1]QCI!$A$13:$A$24,OFFSET($E134,-1,0)))),"")</f>
        <v/>
      </c>
      <c r="AE134" s="18" t="str">
        <f ca="1">IF(AND($C134="S",ORÇAMENTO.CodBarra&lt;&gt;""),IF(ORÇAMENTO.Fonte="",ORÇAMENTO.CodBarra,CONCATENATE(ORÇAMENTO.Fonte," ",ORÇAMENTO.CodBarra)))</f>
        <v xml:space="preserve">SINAPI  93665 </v>
      </c>
      <c r="AF134" s="69" t="e">
        <f ca="1">IF(ISERROR(INDIRECT(ORÇAMENTO.BancoRef)),"(abra o arquivo 'Referência "&amp;Excel_BuiltIn_Database&amp;".xls)",IF(OR($C134&lt;&gt;"S",ORÇAMENTO.CodBarra=""),"(Sem Código)",IF(ISERROR(MATCH($AE134,INDIRECT(ORÇAMENTO.BancoRef),0)),"(Código não identificado nas referências)",MATCH($AE134,INDIRECT(ORÇAMENTO.BancoRef),0))))</f>
        <v>#VALUE!</v>
      </c>
      <c r="AG134" s="70">
        <v>71.010000000000005</v>
      </c>
      <c r="AH134" s="71">
        <f>ROUND(IF(ISNUMBER(ORÇAMENTO.OpcaoBDI),ORÇAMENTO.OpcaoBDI,IF(LEFT(ORÇAMENTO.OpcaoBDI,3)="BDI",HLOOKUP(ORÇAMENTO.OpcaoBDI,$F$4:$H$5,2,FALSE),0)),15-11*$AF$9)</f>
        <v>0.22819999999999999</v>
      </c>
      <c r="AJ134" s="72">
        <v>1</v>
      </c>
      <c r="AL134" s="73"/>
      <c r="AM134" s="74">
        <f t="shared" ca="1" si="0"/>
        <v>87.21</v>
      </c>
      <c r="AN134" s="75">
        <f>ROUND(ORÇAMENTO.CustoUnitario*(1+$AH134),2)</f>
        <v>87.21</v>
      </c>
    </row>
    <row r="135" spans="1:40" x14ac:dyDescent="0.25">
      <c r="A135">
        <f t="shared" si="54"/>
        <v>1</v>
      </c>
      <c r="B135">
        <f t="shared" ca="1" si="2"/>
        <v>1</v>
      </c>
      <c r="C135">
        <f t="shared" ca="1" si="3"/>
        <v>1</v>
      </c>
      <c r="D135">
        <f t="shared" ca="1" si="4"/>
        <v>88</v>
      </c>
      <c r="E135" t="e">
        <f ca="1">IF($C135=1,OFFSET(E135,-1,0)+MAX(1,COUNTIF([1]QCI!$A$13:$A$24,OFFSET([1]ORÇAMENTO!E133,-1,0))),OFFSET(E135,-1,0))</f>
        <v>#VALUE!</v>
      </c>
      <c r="F135">
        <f t="shared" ca="1" si="5"/>
        <v>0</v>
      </c>
      <c r="G135">
        <f t="shared" ca="1" si="6"/>
        <v>0</v>
      </c>
      <c r="H135">
        <f t="shared" ca="1" si="7"/>
        <v>0</v>
      </c>
      <c r="I135">
        <f t="shared" ca="1" si="8"/>
        <v>0</v>
      </c>
      <c r="J135">
        <f t="shared" ca="1" si="78"/>
        <v>88</v>
      </c>
      <c r="K135" t="e">
        <f ca="1">IF(OR($C135="S",$C135=0),0,MATCH(OFFSET($D135,0,$C135)+IF($C135&lt;&gt;1,1,COUNTIF([1]QCI!$A$13:$A$24,[1]ORÇAMENTO!E133)),OFFSET($D135,1,$C135,ROW($C$223)-ROW($C135)),0))</f>
        <v>#VALUE!</v>
      </c>
      <c r="L135" s="53" t="str">
        <f t="shared" ca="1" si="10"/>
        <v>F</v>
      </c>
      <c r="M135" s="54" t="s">
        <v>3</v>
      </c>
      <c r="N135" s="55" t="str">
        <f t="shared" ca="1" si="11"/>
        <v>Meta</v>
      </c>
      <c r="O135" s="56" t="s">
        <v>359</v>
      </c>
      <c r="P135" s="57" t="s">
        <v>62</v>
      </c>
      <c r="Q135" s="58"/>
      <c r="R135" s="59" t="s">
        <v>97</v>
      </c>
      <c r="S135" s="60" t="str">
        <f t="shared" ca="1" si="63"/>
        <v>-</v>
      </c>
      <c r="T135" s="61" t="e">
        <f ca="1">OFFSET([1]CÁLCULO!H$15,ROW($T135)-ROW(T$15),0)</f>
        <v>#VALUE!</v>
      </c>
      <c r="U135" s="62" t="e">
        <f t="shared" ca="1" si="80"/>
        <v>#VALUE!</v>
      </c>
      <c r="V135" s="63" t="s">
        <v>10</v>
      </c>
      <c r="W135" s="61">
        <f t="shared" ca="1" si="55"/>
        <v>0</v>
      </c>
      <c r="X135" s="64">
        <f ca="1">ROUND(SUM(X136,X142,X147),2)</f>
        <v>8200.6</v>
      </c>
      <c r="Y135" s="65" t="s">
        <v>63</v>
      </c>
      <c r="Z135" t="str">
        <f t="shared" ca="1" si="14"/>
        <v/>
      </c>
      <c r="AA135" s="66">
        <f ca="1">IF($C135="S",IF($Z135="CP",$X135,IF($Z135="RA",(($X135)*[1]QCI!$AA$3),0)),SomaAgrup)</f>
        <v>0</v>
      </c>
      <c r="AB135" s="67">
        <f t="shared" ca="1" si="57"/>
        <v>0</v>
      </c>
      <c r="AC135" s="68" t="e">
        <f t="shared" ca="1" si="58"/>
        <v>#VALUE!</v>
      </c>
      <c r="AD135" s="8" t="e">
        <f ca="1">IF(C135&lt;=CRONO.NivelExibicao,MAX($AD$15:OFFSET(AD135,-1,0))+IF($C135&lt;&gt;1,1,MAX(1,COUNTIF([1]QCI!$A$13:$A$24,OFFSET($E135,-1,0)))),"")</f>
        <v>#VALUE!</v>
      </c>
      <c r="AE135" s="18" t="b">
        <f t="shared" ca="1" si="59"/>
        <v>0</v>
      </c>
      <c r="AF135" s="69" t="e">
        <f t="shared" ca="1" si="60"/>
        <v>#VALUE!</v>
      </c>
      <c r="AG135" s="70" t="e">
        <f t="shared" ca="1" si="64"/>
        <v>#VALUE!</v>
      </c>
      <c r="AH135" s="71">
        <f t="shared" si="61"/>
        <v>0.22819999999999999</v>
      </c>
      <c r="AJ135" s="72"/>
      <c r="AL135" s="73"/>
      <c r="AM135" s="74">
        <f t="shared" ca="1" si="0"/>
        <v>8200.6</v>
      </c>
      <c r="AN135" s="75" t="e">
        <f t="shared" ca="1" si="62"/>
        <v>#VALUE!</v>
      </c>
    </row>
    <row r="136" spans="1:40" x14ac:dyDescent="0.25">
      <c r="A136" t="str">
        <f t="shared" si="54"/>
        <v>S</v>
      </c>
      <c r="B136">
        <f t="shared" ca="1" si="2"/>
        <v>2</v>
      </c>
      <c r="C136">
        <f t="shared" ca="1" si="3"/>
        <v>2</v>
      </c>
      <c r="D136">
        <f t="shared" ca="1" si="4"/>
        <v>6</v>
      </c>
      <c r="E136" t="e">
        <f ca="1">IF($C136=1,OFFSET(E136,-1,0)+MAX(1,COUNTIF([1]QCI!$A$13:$A$24,OFFSET([1]ORÇAMENTO!E134,-1,0))),OFFSET(E136,-1,0))</f>
        <v>#VALUE!</v>
      </c>
      <c r="F136">
        <f t="shared" ca="1" si="5"/>
        <v>1</v>
      </c>
      <c r="G136">
        <f t="shared" ca="1" si="6"/>
        <v>0</v>
      </c>
      <c r="H136">
        <f t="shared" ca="1" si="7"/>
        <v>0</v>
      </c>
      <c r="I136">
        <f t="shared" ca="1" si="8"/>
        <v>0</v>
      </c>
      <c r="J136">
        <f t="shared" ca="1" si="78"/>
        <v>13</v>
      </c>
      <c r="K136">
        <f ca="1">IF(OR($C136="S",$C136=0),0,MATCH(OFFSET($D136,0,$C136)+IF($C136&lt;&gt;1,1,COUNTIF([1]QCI!$A$13:$A$24,[1]ORÇAMENTO!E134)),OFFSET($D136,1,$C136,ROW($C$223)-ROW($C136)),0))</f>
        <v>6</v>
      </c>
      <c r="L136" s="53" t="str">
        <f t="shared" ca="1" si="10"/>
        <v>F</v>
      </c>
      <c r="M136" s="54" t="s">
        <v>7</v>
      </c>
      <c r="N136" s="55" t="str">
        <f t="shared" ca="1" si="11"/>
        <v>Nível 2</v>
      </c>
      <c r="O136" s="56" t="s">
        <v>360</v>
      </c>
      <c r="P136" s="57" t="s">
        <v>62</v>
      </c>
      <c r="Q136" s="58"/>
      <c r="R136" s="59" t="s">
        <v>67</v>
      </c>
      <c r="S136" s="60" t="str">
        <f t="shared" ca="1" si="63"/>
        <v>-</v>
      </c>
      <c r="T136" s="61" t="e">
        <f ca="1">OFFSET([1]CÁLCULO!H$15,ROW($T136)-ROW(T$15),0)</f>
        <v>#VALUE!</v>
      </c>
      <c r="U136" s="62" t="e">
        <f t="shared" ca="1" si="80"/>
        <v>#VALUE!</v>
      </c>
      <c r="V136" s="63" t="s">
        <v>10</v>
      </c>
      <c r="W136" s="61">
        <f t="shared" ca="1" si="55"/>
        <v>0</v>
      </c>
      <c r="X136" s="64">
        <f t="shared" ref="X136" ca="1" si="88">ROUND(SUM(X137),2)</f>
        <v>3397.24</v>
      </c>
      <c r="Y136" s="65" t="s">
        <v>63</v>
      </c>
      <c r="Z136" t="str">
        <f t="shared" ca="1" si="14"/>
        <v/>
      </c>
      <c r="AA136" s="66">
        <f ca="1">IF($C136="S",IF($Z136="CP",$X136,IF($Z136="RA",(($X136)*[1]QCI!$AA$3),0)),SomaAgrup)</f>
        <v>0</v>
      </c>
      <c r="AB136" s="67">
        <f t="shared" ca="1" si="57"/>
        <v>0</v>
      </c>
      <c r="AC136" s="68" t="e">
        <f t="shared" ca="1" si="58"/>
        <v>#VALUE!</v>
      </c>
      <c r="AD136" s="8" t="e">
        <f ca="1">IF(C136&lt;=CRONO.NivelExibicao,MAX($AD$15:OFFSET(AD136,-1,0))+IF($C136&lt;&gt;1,1,MAX(1,COUNTIF([1]QCI!$A$13:$A$24,OFFSET($E136,-1,0)))),"")</f>
        <v>#VALUE!</v>
      </c>
      <c r="AE136" s="18" t="b">
        <f t="shared" ca="1" si="59"/>
        <v>0</v>
      </c>
      <c r="AF136" s="69" t="e">
        <f t="shared" ca="1" si="60"/>
        <v>#VALUE!</v>
      </c>
      <c r="AG136" s="70" t="e">
        <f t="shared" ca="1" si="64"/>
        <v>#VALUE!</v>
      </c>
      <c r="AH136" s="71">
        <f t="shared" si="61"/>
        <v>0.22819999999999999</v>
      </c>
      <c r="AJ136" s="72"/>
      <c r="AL136" s="73"/>
      <c r="AM136" s="74">
        <f t="shared" ca="1" si="0"/>
        <v>3397.24</v>
      </c>
      <c r="AN136" s="75" t="e">
        <f t="shared" ca="1" si="62"/>
        <v>#VALUE!</v>
      </c>
    </row>
    <row r="137" spans="1:40" x14ac:dyDescent="0.25">
      <c r="A137">
        <f t="shared" si="54"/>
        <v>3</v>
      </c>
      <c r="B137">
        <f t="shared" ca="1" si="2"/>
        <v>3</v>
      </c>
      <c r="C137">
        <f t="shared" ca="1" si="3"/>
        <v>3</v>
      </c>
      <c r="D137">
        <f t="shared" ca="1" si="4"/>
        <v>5</v>
      </c>
      <c r="E137" t="e">
        <f ca="1">IF($C137=1,OFFSET(E137,-1,0)+MAX(1,COUNTIF([1]QCI!$A$13:$A$24,OFFSET([1]ORÇAMENTO!E135,-1,0))),OFFSET(E137,-1,0))</f>
        <v>#VALUE!</v>
      </c>
      <c r="F137">
        <f t="shared" ca="1" si="5"/>
        <v>1</v>
      </c>
      <c r="G137">
        <f t="shared" ca="1" si="6"/>
        <v>1</v>
      </c>
      <c r="H137">
        <f t="shared" ca="1" si="7"/>
        <v>0</v>
      </c>
      <c r="I137">
        <f t="shared" ca="1" si="8"/>
        <v>0</v>
      </c>
      <c r="J137">
        <f t="shared" ca="1" si="78"/>
        <v>5</v>
      </c>
      <c r="K137">
        <f ca="1">IF(OR($C137="S",$C137=0),0,MATCH(OFFSET($D137,0,$C137)+IF($C137&lt;&gt;1,1,COUNTIF([1]QCI!$A$13:$A$24,[1]ORÇAMENTO!E135)),OFFSET($D137,1,$C137,ROW($C$223)-ROW($C137)),0))</f>
        <v>32</v>
      </c>
      <c r="L137" s="53" t="str">
        <f t="shared" ca="1" si="10"/>
        <v>F</v>
      </c>
      <c r="M137" s="54" t="s">
        <v>5</v>
      </c>
      <c r="N137" s="55" t="str">
        <f t="shared" ca="1" si="11"/>
        <v>Nível 3</v>
      </c>
      <c r="O137" s="56" t="s">
        <v>361</v>
      </c>
      <c r="P137" s="57" t="s">
        <v>62</v>
      </c>
      <c r="Q137" s="58"/>
      <c r="R137" s="59" t="s">
        <v>98</v>
      </c>
      <c r="S137" s="60" t="str">
        <f t="shared" ca="1" si="63"/>
        <v>-</v>
      </c>
      <c r="T137" s="61" t="e">
        <f ca="1">OFFSET([1]CÁLCULO!H$15,ROW($T137)-ROW(T$15),0)</f>
        <v>#VALUE!</v>
      </c>
      <c r="U137" s="62" t="e">
        <f t="shared" ca="1" si="80"/>
        <v>#VALUE!</v>
      </c>
      <c r="V137" s="63" t="s">
        <v>10</v>
      </c>
      <c r="W137" s="61">
        <f t="shared" ca="1" si="55"/>
        <v>0</v>
      </c>
      <c r="X137" s="64">
        <f ca="1">ROUND(SUM(X138:X141),2)</f>
        <v>3397.24</v>
      </c>
      <c r="Y137" s="65" t="s">
        <v>63</v>
      </c>
      <c r="Z137" t="str">
        <f t="shared" ca="1" si="14"/>
        <v/>
      </c>
      <c r="AA137" s="66">
        <f ca="1">IF($C137="S",IF($Z137="CP",$X137,IF($Z137="RA",(($X137)*[1]QCI!$AA$3),0)),SomaAgrup)</f>
        <v>0</v>
      </c>
      <c r="AB137" s="67">
        <f t="shared" ca="1" si="57"/>
        <v>0</v>
      </c>
      <c r="AC137" s="68" t="e">
        <f t="shared" ca="1" si="58"/>
        <v>#VALUE!</v>
      </c>
      <c r="AD137" s="8" t="e">
        <f ca="1">IF(C137&lt;=CRONO.NivelExibicao,MAX($AD$15:OFFSET(AD137,-1,0))+IF($C137&lt;&gt;1,1,MAX(1,COUNTIF([1]QCI!$A$13:$A$24,OFFSET($E137,-1,0)))),"")</f>
        <v>#VALUE!</v>
      </c>
      <c r="AE137" s="18" t="b">
        <f t="shared" ca="1" si="59"/>
        <v>0</v>
      </c>
      <c r="AF137" s="69" t="e">
        <f t="shared" ca="1" si="60"/>
        <v>#VALUE!</v>
      </c>
      <c r="AG137" s="70" t="e">
        <f t="shared" ca="1" si="64"/>
        <v>#VALUE!</v>
      </c>
      <c r="AH137" s="71">
        <f t="shared" si="61"/>
        <v>0.22819999999999999</v>
      </c>
      <c r="AJ137" s="72"/>
      <c r="AL137" s="73"/>
      <c r="AM137" s="74">
        <f t="shared" ca="1" si="0"/>
        <v>3397.24</v>
      </c>
      <c r="AN137" s="75" t="e">
        <f t="shared" ca="1" si="62"/>
        <v>#VALUE!</v>
      </c>
    </row>
    <row r="138" spans="1:40" x14ac:dyDescent="0.25">
      <c r="A138" t="str">
        <f t="shared" si="54"/>
        <v>S</v>
      </c>
      <c r="B138">
        <f t="shared" ca="1" si="2"/>
        <v>3</v>
      </c>
      <c r="C138" t="str">
        <f t="shared" ca="1" si="3"/>
        <v>S</v>
      </c>
      <c r="D138">
        <f t="shared" ca="1" si="4"/>
        <v>0</v>
      </c>
      <c r="E138" t="e">
        <f ca="1">IF($C138=1,OFFSET(E138,-1,0)+MAX(1,COUNTIF([1]QCI!$A$13:$A$24,OFFSET([1]ORÇAMENTO!E136,-1,0))),OFFSET(E138,-1,0))</f>
        <v>#VALUE!</v>
      </c>
      <c r="F138">
        <f t="shared" ca="1" si="5"/>
        <v>1</v>
      </c>
      <c r="G138">
        <f t="shared" ca="1" si="6"/>
        <v>1</v>
      </c>
      <c r="H138">
        <f t="shared" ca="1" si="7"/>
        <v>0</v>
      </c>
      <c r="I138">
        <f t="shared" ca="1" si="8"/>
        <v>1</v>
      </c>
      <c r="J138">
        <f t="shared" ca="1" si="78"/>
        <v>0</v>
      </c>
      <c r="K138">
        <f ca="1">IF(OR($C138="S",$C138=0),0,MATCH(OFFSET($D138,0,$C138)+IF($C138&lt;&gt;1,1,COUNTIF([1]QCI!$A$13:$A$24,[1]ORÇAMENTO!E136)),OFFSET($D138,1,$C138,ROW($C$223)-ROW($C138)),0))</f>
        <v>0</v>
      </c>
      <c r="L138" s="53" t="str">
        <f t="shared" ca="1" si="10"/>
        <v>F</v>
      </c>
      <c r="M138" s="54" t="s">
        <v>7</v>
      </c>
      <c r="N138" s="55" t="str">
        <f t="shared" ca="1" si="11"/>
        <v>Serviço</v>
      </c>
      <c r="O138" s="56" t="s">
        <v>362</v>
      </c>
      <c r="P138" s="57" t="s">
        <v>68</v>
      </c>
      <c r="Q138" s="58" t="s">
        <v>99</v>
      </c>
      <c r="R138" s="59" t="s">
        <v>199</v>
      </c>
      <c r="S138" s="60" t="str">
        <f t="shared" ca="1" si="63"/>
        <v>-</v>
      </c>
      <c r="T138" s="61">
        <f t="shared" ref="T138:T140" si="89">AJ138</f>
        <v>12.65</v>
      </c>
      <c r="U138" s="62">
        <f t="shared" si="80"/>
        <v>8.59</v>
      </c>
      <c r="V138" s="63" t="s">
        <v>10</v>
      </c>
      <c r="W138" s="61">
        <f t="shared" ca="1" si="55"/>
        <v>10.55</v>
      </c>
      <c r="X138" s="64">
        <f t="shared" ca="1" si="56"/>
        <v>133.46</v>
      </c>
      <c r="Y138" s="65" t="s">
        <v>63</v>
      </c>
      <c r="Z138" t="str">
        <f t="shared" ca="1" si="14"/>
        <v>RA</v>
      </c>
      <c r="AA138" s="66">
        <f ca="1">IF($C138="S",IF($Z138="CP",$X138,IF($Z138="RA",(($X138)*[1]QCI!$AA$3),0)),SomaAgrup)</f>
        <v>0</v>
      </c>
      <c r="AB138" s="67">
        <f t="shared" ca="1" si="57"/>
        <v>0</v>
      </c>
      <c r="AC138" s="68" t="str">
        <f t="shared" ca="1" si="58"/>
        <v/>
      </c>
      <c r="AD138" s="8" t="str">
        <f ca="1">IF(C138&lt;=CRONO.NivelExibicao,MAX($AD$15:OFFSET(AD138,-1,0))+IF($C138&lt;&gt;1,1,MAX(1,COUNTIF([1]QCI!$A$13:$A$24,OFFSET($E138,-1,0)))),"")</f>
        <v/>
      </c>
      <c r="AE138" s="18" t="str">
        <f t="shared" ca="1" si="59"/>
        <v>Composição 001</v>
      </c>
      <c r="AF138" s="69" t="e">
        <f t="shared" ca="1" si="60"/>
        <v>#VALUE!</v>
      </c>
      <c r="AG138" s="70">
        <v>8.59</v>
      </c>
      <c r="AH138" s="71">
        <f t="shared" si="61"/>
        <v>0.22819999999999999</v>
      </c>
      <c r="AJ138" s="72">
        <v>12.65</v>
      </c>
      <c r="AL138" s="73"/>
      <c r="AM138" s="74">
        <f t="shared" ca="1" si="0"/>
        <v>133.46</v>
      </c>
      <c r="AN138" s="75">
        <f t="shared" si="62"/>
        <v>10.55</v>
      </c>
    </row>
    <row r="139" spans="1:40" ht="30" x14ac:dyDescent="0.25">
      <c r="A139" t="str">
        <f t="shared" si="54"/>
        <v>S</v>
      </c>
      <c r="B139">
        <f t="shared" ca="1" si="2"/>
        <v>3</v>
      </c>
      <c r="C139" t="str">
        <f t="shared" ca="1" si="3"/>
        <v>S</v>
      </c>
      <c r="D139">
        <f t="shared" ca="1" si="4"/>
        <v>0</v>
      </c>
      <c r="E139" t="e">
        <f ca="1">IF($C139=1,OFFSET(E139,-1,0)+MAX(1,COUNTIF([1]QCI!$A$13:$A$24,OFFSET([1]ORÇAMENTO!E137,-1,0))),OFFSET(E139,-1,0))</f>
        <v>#VALUE!</v>
      </c>
      <c r="F139">
        <f t="shared" ca="1" si="5"/>
        <v>1</v>
      </c>
      <c r="G139">
        <f t="shared" ca="1" si="6"/>
        <v>1</v>
      </c>
      <c r="H139">
        <f t="shared" ca="1" si="7"/>
        <v>0</v>
      </c>
      <c r="I139">
        <f t="shared" ca="1" si="8"/>
        <v>2</v>
      </c>
      <c r="J139">
        <f t="shared" ca="1" si="78"/>
        <v>0</v>
      </c>
      <c r="K139">
        <f ca="1">IF(OR($C139="S",$C139=0),0,MATCH(OFFSET($D139,0,$C139)+IF($C139&lt;&gt;1,1,COUNTIF([1]QCI!$A$13:$A$24,[1]ORÇAMENTO!E137)),OFFSET($D139,1,$C139,ROW($C$223)-ROW($C139)),0))</f>
        <v>0</v>
      </c>
      <c r="L139" s="53" t="str">
        <f t="shared" ca="1" si="10"/>
        <v>F</v>
      </c>
      <c r="M139" s="54" t="s">
        <v>7</v>
      </c>
      <c r="N139" s="55" t="str">
        <f t="shared" ca="1" si="11"/>
        <v>Serviço</v>
      </c>
      <c r="O139" s="56" t="s">
        <v>363</v>
      </c>
      <c r="P139" s="57" t="s">
        <v>62</v>
      </c>
      <c r="Q139" s="58" t="s">
        <v>135</v>
      </c>
      <c r="R139" s="59" t="s">
        <v>128</v>
      </c>
      <c r="S139" s="60" t="s">
        <v>141</v>
      </c>
      <c r="T139" s="61">
        <f t="shared" si="89"/>
        <v>32.75</v>
      </c>
      <c r="U139" s="62">
        <f t="shared" si="80"/>
        <v>6.04</v>
      </c>
      <c r="V139" s="63" t="s">
        <v>10</v>
      </c>
      <c r="W139" s="61">
        <f t="shared" ca="1" si="55"/>
        <v>7.42</v>
      </c>
      <c r="X139" s="64">
        <f t="shared" ca="1" si="56"/>
        <v>243.01</v>
      </c>
      <c r="Y139" s="65" t="s">
        <v>63</v>
      </c>
      <c r="Z139" t="str">
        <f t="shared" ca="1" si="14"/>
        <v>RA</v>
      </c>
      <c r="AA139" s="66">
        <f ca="1">IF($C139="S",IF($Z139="CP",$X139,IF($Z139="RA",(($X139)*[1]QCI!$AA$3),0)),SomaAgrup)</f>
        <v>0</v>
      </c>
      <c r="AB139" s="67">
        <f t="shared" ca="1" si="57"/>
        <v>0</v>
      </c>
      <c r="AC139" s="68" t="str">
        <f t="shared" ca="1" si="58"/>
        <v/>
      </c>
      <c r="AD139" s="8" t="str">
        <f ca="1">IF(C139&lt;=CRONO.NivelExibicao,MAX($AD$15:OFFSET(AD139,-1,0))+IF($C139&lt;&gt;1,1,MAX(1,COUNTIF([1]QCI!$A$13:$A$24,OFFSET($E139,-1,0)))),"")</f>
        <v/>
      </c>
      <c r="AE139" s="18" t="str">
        <f t="shared" ca="1" si="59"/>
        <v xml:space="preserve">SINAPI  97650 </v>
      </c>
      <c r="AF139" s="69" t="e">
        <f t="shared" ca="1" si="60"/>
        <v>#VALUE!</v>
      </c>
      <c r="AG139" s="70">
        <v>6.04</v>
      </c>
      <c r="AH139" s="71">
        <f t="shared" si="61"/>
        <v>0.22819999999999999</v>
      </c>
      <c r="AJ139" s="72">
        <v>32.75</v>
      </c>
      <c r="AL139" s="73"/>
      <c r="AM139" s="74">
        <f t="shared" ca="1" si="0"/>
        <v>243.01</v>
      </c>
      <c r="AN139" s="75">
        <f t="shared" si="62"/>
        <v>7.42</v>
      </c>
    </row>
    <row r="140" spans="1:40" ht="30" x14ac:dyDescent="0.25">
      <c r="A140" t="str">
        <f>CHOOSE(1+LOG(1+2*(ORÇAMENTO.Nivel="Meta")+4*(ORÇAMENTO.Nivel="Nível 2")+8*(ORÇAMENTO.Nivel="Nível 3")+16*(ORÇAMENTO.Nivel="Nível 4")+32*(ORÇAMENTO.Nivel="Serviço"),2),0,1,2,3,4,"S")</f>
        <v>S</v>
      </c>
      <c r="B140">
        <f ca="1">IF(OR(C140="s",C140=0),OFFSET(B140,-1,0),C140)</f>
        <v>3</v>
      </c>
      <c r="C140" t="str">
        <f ca="1">IF(OFFSET(C140,-1,0)="L",1,IF(OFFSET(C140,-1,0)=1,2,IF(OR(A140="s",A140=0),"S",IF(AND(OFFSET(C140,-1,0)=2,A140=4),3,IF(AND(OR(OFFSET(C140,-1,0)="s",OFFSET(C140,-1,0)=0),A140&lt;&gt;"s",A140&gt;OFFSET(B140,-1,0)),OFFSET(B140,-1,0),A140)))))</f>
        <v>S</v>
      </c>
      <c r="D140">
        <f ca="1">IF(OR(C140="S",C140=0),0,IF(ISERROR(K140),J140,SMALL(J140:K140,1)))</f>
        <v>0</v>
      </c>
      <c r="E140" t="e">
        <f ca="1">IF($C140=1,OFFSET(E140,-1,0)+MAX(1,COUNTIF([1]QCI!$A$13:$A$24,OFFSET([1]ORÇAMENTO!E138,-1,0))),OFFSET(E140,-1,0))</f>
        <v>#VALUE!</v>
      </c>
      <c r="F140">
        <f ca="1">IF($C140=1,0,IF($C140=2,OFFSET(F140,-1,0)+1,OFFSET(F140,-1,0)))</f>
        <v>1</v>
      </c>
      <c r="G140">
        <f ca="1">IF(AND($C140&lt;=2,$C140&lt;&gt;0),0,IF($C140=3,OFFSET(G140,-1,0)+1,OFFSET(G140,-1,0)))</f>
        <v>1</v>
      </c>
      <c r="H140">
        <f ca="1">IF(AND($C140&lt;=3,$C140&lt;&gt;0),0,IF($C140=4,OFFSET(H140,-1,0)+1,OFFSET(H140,-1,0)))</f>
        <v>0</v>
      </c>
      <c r="I140">
        <f ca="1">IF(AND($C140&lt;=4,$C140&lt;&gt;0),0,IF(AND($C140="S",$X140&gt;0),OFFSET(I140,-1,0)+1,OFFSET(I140,-1,0)))</f>
        <v>3</v>
      </c>
      <c r="J140">
        <f t="shared" ca="1" si="78"/>
        <v>0</v>
      </c>
      <c r="K140">
        <f ca="1">IF(OR($C140="S",$C140=0),0,MATCH(OFFSET($D140,0,$C140)+IF($C140&lt;&gt;1,1,COUNTIF([1]QCI!$A$13:$A$24,[1]ORÇAMENTO!E138)),OFFSET($D140,1,$C140,ROW($C$223)-ROW($C140)),0))</f>
        <v>0</v>
      </c>
      <c r="L140" s="53" t="str">
        <f ca="1">IF(OR($X140&gt;0,$C140=1,$C140=2,$C140=3,$C140=4),"F","")</f>
        <v>F</v>
      </c>
      <c r="M140" s="54" t="s">
        <v>7</v>
      </c>
      <c r="N140" s="55" t="str">
        <f ca="1">CHOOSE(1+LOG(1+2*(C140=1)+4*(C140=2)+8*(C140=3)+16*(C140=4)+32*(C140="S"),2),"","Meta","Nível 2","Nível 3","Nível 4","Serviço")</f>
        <v>Serviço</v>
      </c>
      <c r="O140" s="56" t="s">
        <v>364</v>
      </c>
      <c r="P140" s="57" t="s">
        <v>62</v>
      </c>
      <c r="Q140" s="58" t="s">
        <v>200</v>
      </c>
      <c r="R140" s="59" t="s">
        <v>201</v>
      </c>
      <c r="S140" s="60" t="s">
        <v>143</v>
      </c>
      <c r="T140" s="61">
        <f t="shared" si="89"/>
        <v>25.3</v>
      </c>
      <c r="U140" s="62">
        <f t="shared" si="80"/>
        <v>52.59</v>
      </c>
      <c r="V140" s="63" t="s">
        <v>10</v>
      </c>
      <c r="W140" s="61">
        <f ca="1">IF($C140="S",ROUND(IF(TIPOORCAMENTO="Proposto",ORÇAMENTO.CustoUnitario*(1+$AH140),ORÇAMENTO.PrecoUnitarioLicitado),15-13*$AF$10),0)</f>
        <v>64.59</v>
      </c>
      <c r="X140" s="64">
        <f ca="1">IF($C140="S",VTOTAL1,IF($C140=0,0,ROUND(SomaAgrup,15-13*$AF$11)))</f>
        <v>1634.13</v>
      </c>
      <c r="Y140" s="65" t="s">
        <v>63</v>
      </c>
      <c r="Z140" t="str">
        <f ca="1">IF(AND($C140="S",$X140&gt;0),IF(ISBLANK($Y140),"RA",LEFT($Y140,2)),"")</f>
        <v>RA</v>
      </c>
      <c r="AA140" s="66">
        <f ca="1">IF($C140="S",IF($Z140="CP",$X140,IF($Z140="RA",(($X140)*[1]QCI!$AA$3),0)),SomaAgrup)</f>
        <v>0</v>
      </c>
      <c r="AB140" s="67">
        <f ca="1">IF($C140="S",IF($Z140="OU",ROUND($X140,2),0),SomaAgrup)</f>
        <v>0</v>
      </c>
      <c r="AC140" s="68" t="str">
        <f ca="1">IF($N140="","",IF(ORÇAMENTO.Descricao="","DESCRIÇÃO",IF(AND($C140="S",ORÇAMENTO.Unidade=""),"UNIDADE",IF($X140&lt;0,"VALOR NEGATIVO",IF(OR(AND(TIPOORCAMENTO="Proposto",$AG140&lt;&gt;"",$AG140&gt;0,ORÇAMENTO.CustoUnitario&gt;$AG140),AND(TIPOORCAMENTO="LICITADO",ORÇAMENTO.PrecoUnitarioLicitado&gt;$AN140)),"ACIMA REF.","")))))</f>
        <v/>
      </c>
      <c r="AD140" s="8" t="str">
        <f ca="1">IF(C140&lt;=CRONO.NivelExibicao,MAX($AD$15:OFFSET(AD140,-1,0))+IF($C140&lt;&gt;1,1,MAX(1,COUNTIF([1]QCI!$A$13:$A$24,OFFSET($E140,-1,0)))),"")</f>
        <v/>
      </c>
      <c r="AE140" s="18" t="str">
        <f ca="1">IF(AND($C140="S",ORÇAMENTO.CodBarra&lt;&gt;""),IF(ORÇAMENTO.Fonte="",ORÇAMENTO.CodBarra,CONCATENATE(ORÇAMENTO.Fonte," ",ORÇAMENTO.CodBarra)))</f>
        <v xml:space="preserve">SINAPI  94231 </v>
      </c>
      <c r="AF140" s="69" t="e">
        <f ca="1">IF(ISERROR(INDIRECT(ORÇAMENTO.BancoRef)),"(abra o arquivo 'Referência "&amp;Excel_BuiltIn_Database&amp;".xls)",IF(OR($C140&lt;&gt;"S",ORÇAMENTO.CodBarra=""),"(Sem Código)",IF(ISERROR(MATCH($AE140,INDIRECT(ORÇAMENTO.BancoRef),0)),"(Código não identificado nas referências)",MATCH($AE140,INDIRECT(ORÇAMENTO.BancoRef),0))))</f>
        <v>#VALUE!</v>
      </c>
      <c r="AG140" s="70">
        <v>52.59</v>
      </c>
      <c r="AH140" s="71">
        <f>ROUND(IF(ISNUMBER(ORÇAMENTO.OpcaoBDI),ORÇAMENTO.OpcaoBDI,IF(LEFT(ORÇAMENTO.OpcaoBDI,3)="BDI",HLOOKUP(ORÇAMENTO.OpcaoBDI,$F$4:$H$5,2,FALSE),0)),15-11*$AF$9)</f>
        <v>0.22819999999999999</v>
      </c>
      <c r="AJ140" s="72">
        <v>25.3</v>
      </c>
      <c r="AL140" s="73"/>
      <c r="AM140" s="74">
        <f t="shared" ca="1" si="0"/>
        <v>1634.13</v>
      </c>
      <c r="AN140" s="75">
        <f>ROUND(ORÇAMENTO.CustoUnitario*(1+$AH140),2)</f>
        <v>64.59</v>
      </c>
    </row>
    <row r="141" spans="1:40" ht="30" x14ac:dyDescent="0.25">
      <c r="A141" t="str">
        <f t="shared" si="54"/>
        <v>S</v>
      </c>
      <c r="B141">
        <f t="shared" ca="1" si="2"/>
        <v>3</v>
      </c>
      <c r="C141" t="str">
        <f t="shared" ca="1" si="3"/>
        <v>S</v>
      </c>
      <c r="D141">
        <f t="shared" ca="1" si="4"/>
        <v>0</v>
      </c>
      <c r="E141" t="e">
        <f ca="1">IF($C141=1,OFFSET(E141,-1,0)+MAX(1,COUNTIF([1]QCI!$A$13:$A$24,OFFSET([1]ORÇAMENTO!E140,-1,0))),OFFSET(E141,-1,0))</f>
        <v>#VALUE!</v>
      </c>
      <c r="F141">
        <f t="shared" ca="1" si="5"/>
        <v>1</v>
      </c>
      <c r="G141">
        <f t="shared" ca="1" si="6"/>
        <v>1</v>
      </c>
      <c r="H141">
        <f t="shared" ca="1" si="7"/>
        <v>0</v>
      </c>
      <c r="I141">
        <f t="shared" ca="1" si="8"/>
        <v>4</v>
      </c>
      <c r="J141">
        <f t="shared" ca="1" si="78"/>
        <v>0</v>
      </c>
      <c r="K141">
        <f ca="1">IF(OR($C141="S",$C141=0),0,MATCH(OFFSET($D141,0,$C141)+IF($C141&lt;&gt;1,1,COUNTIF([1]QCI!$A$13:$A$24,[1]ORÇAMENTO!E140)),OFFSET($D141,1,$C141,ROW($C$223)-ROW($C141)),0))</f>
        <v>0</v>
      </c>
      <c r="L141" s="53" t="str">
        <f t="shared" ca="1" si="10"/>
        <v>F</v>
      </c>
      <c r="M141" s="54" t="s">
        <v>7</v>
      </c>
      <c r="N141" s="55" t="str">
        <f t="shared" ca="1" si="11"/>
        <v>Serviço</v>
      </c>
      <c r="O141" s="56" t="s">
        <v>365</v>
      </c>
      <c r="P141" s="57" t="s">
        <v>62</v>
      </c>
      <c r="Q141" s="58" t="s">
        <v>139</v>
      </c>
      <c r="R141" s="59" t="s">
        <v>132</v>
      </c>
      <c r="S141" s="60" t="s">
        <v>141</v>
      </c>
      <c r="T141" s="61">
        <f t="shared" ref="T141" si="90">AJ141</f>
        <v>32.75</v>
      </c>
      <c r="U141" s="62">
        <f t="shared" si="80"/>
        <v>34.47</v>
      </c>
      <c r="V141" s="63" t="s">
        <v>10</v>
      </c>
      <c r="W141" s="61">
        <f t="shared" ca="1" si="55"/>
        <v>42.34</v>
      </c>
      <c r="X141" s="64">
        <f t="shared" ca="1" si="56"/>
        <v>1386.64</v>
      </c>
      <c r="Y141" s="65" t="s">
        <v>63</v>
      </c>
      <c r="Z141" t="str">
        <f t="shared" ca="1" si="14"/>
        <v>RA</v>
      </c>
      <c r="AA141" s="66">
        <f ca="1">IF($C141="S",IF($Z141="CP",$X141,IF($Z141="RA",(($X141)*[1]QCI!$AA$3),0)),SomaAgrup)</f>
        <v>0</v>
      </c>
      <c r="AB141" s="67">
        <f t="shared" ca="1" si="57"/>
        <v>0</v>
      </c>
      <c r="AC141" s="68" t="str">
        <f t="shared" ca="1" si="58"/>
        <v/>
      </c>
      <c r="AD141" s="8" t="str">
        <f ca="1">IF(C141&lt;=CRONO.NivelExibicao,MAX($AD$15:OFFSET(AD141,-1,0))+IF($C141&lt;&gt;1,1,MAX(1,COUNTIF([1]QCI!$A$13:$A$24,OFFSET($E141,-1,0)))),"")</f>
        <v/>
      </c>
      <c r="AE141" s="18" t="str">
        <f t="shared" ca="1" si="59"/>
        <v xml:space="preserve">SINAPI  94195 </v>
      </c>
      <c r="AF141" s="69" t="e">
        <f t="shared" ca="1" si="60"/>
        <v>#VALUE!</v>
      </c>
      <c r="AG141" s="70">
        <v>34.47</v>
      </c>
      <c r="AH141" s="71">
        <f t="shared" si="61"/>
        <v>0.22819999999999999</v>
      </c>
      <c r="AJ141" s="72">
        <v>32.75</v>
      </c>
      <c r="AL141" s="73"/>
      <c r="AM141" s="74">
        <f t="shared" ca="1" si="0"/>
        <v>1386.64</v>
      </c>
      <c r="AN141" s="75">
        <f t="shared" si="62"/>
        <v>42.34</v>
      </c>
    </row>
    <row r="142" spans="1:40" ht="30" x14ac:dyDescent="0.25">
      <c r="A142">
        <f t="shared" si="54"/>
        <v>2</v>
      </c>
      <c r="B142">
        <f t="shared" ca="1" si="2"/>
        <v>2</v>
      </c>
      <c r="C142">
        <f t="shared" ca="1" si="3"/>
        <v>2</v>
      </c>
      <c r="D142">
        <f t="shared" ca="1" si="4"/>
        <v>5</v>
      </c>
      <c r="E142" t="e">
        <f ca="1">IF($C142=1,OFFSET(E142,-1,0)+MAX(1,COUNTIF([1]QCI!$A$13:$A$24,OFFSET([1]ORÇAMENTO!E142,-1,0))),OFFSET(E142,-1,0))</f>
        <v>#VALUE!</v>
      </c>
      <c r="F142">
        <f t="shared" ca="1" si="5"/>
        <v>2</v>
      </c>
      <c r="G142">
        <f t="shared" ca="1" si="6"/>
        <v>0</v>
      </c>
      <c r="H142">
        <f t="shared" ca="1" si="7"/>
        <v>0</v>
      </c>
      <c r="I142">
        <f t="shared" ca="1" si="8"/>
        <v>0</v>
      </c>
      <c r="J142">
        <f t="shared" ca="1" si="78"/>
        <v>7</v>
      </c>
      <c r="K142">
        <f ca="1">IF(OR($C142="S",$C142=0),0,MATCH(OFFSET($D142,0,$C142)+IF($C142&lt;&gt;1,1,COUNTIF([1]QCI!$A$13:$A$24,[1]ORÇAMENTO!E142)),OFFSET($D142,1,$C142,ROW($C$223)-ROW($C142)),0))</f>
        <v>5</v>
      </c>
      <c r="L142" s="53" t="str">
        <f t="shared" ca="1" si="10"/>
        <v>F</v>
      </c>
      <c r="M142" s="54" t="s">
        <v>4</v>
      </c>
      <c r="N142" s="55" t="str">
        <f t="shared" ca="1" si="11"/>
        <v>Nível 2</v>
      </c>
      <c r="O142" s="56" t="s">
        <v>366</v>
      </c>
      <c r="P142" s="57" t="s">
        <v>62</v>
      </c>
      <c r="Q142" s="58"/>
      <c r="R142" s="59" t="s">
        <v>100</v>
      </c>
      <c r="S142" s="60" t="str">
        <f t="shared" ca="1" si="63"/>
        <v>-</v>
      </c>
      <c r="T142" s="61" t="e">
        <f ca="1">OFFSET([1]CÁLCULO!H$15,ROW($T142)-ROW(T$15),0)</f>
        <v>#VALUE!</v>
      </c>
      <c r="U142" s="62">
        <f t="shared" si="80"/>
        <v>0</v>
      </c>
      <c r="V142" s="63" t="s">
        <v>10</v>
      </c>
      <c r="W142" s="61">
        <f t="shared" ca="1" si="55"/>
        <v>0</v>
      </c>
      <c r="X142" s="64">
        <f ca="1">ROUND(SUM(X143:X146),2)</f>
        <v>721.72</v>
      </c>
      <c r="Y142" s="65" t="s">
        <v>63</v>
      </c>
      <c r="Z142" t="str">
        <f t="shared" ca="1" si="14"/>
        <v/>
      </c>
      <c r="AA142" s="66">
        <f ca="1">IF($C142="S",IF($Z142="CP",$X142,IF($Z142="RA",(($X142)*[1]QCI!$AA$3),0)),SomaAgrup)</f>
        <v>0</v>
      </c>
      <c r="AB142" s="67">
        <f t="shared" ca="1" si="57"/>
        <v>0</v>
      </c>
      <c r="AC142" s="68" t="str">
        <f t="shared" ca="1" si="58"/>
        <v/>
      </c>
      <c r="AD142" s="8" t="e">
        <f ca="1">IF(C142&lt;=CRONO.NivelExibicao,MAX($AD$15:OFFSET(AD142,-1,0))+IF($C142&lt;&gt;1,1,MAX(1,COUNTIF([1]QCI!$A$13:$A$24,OFFSET($E142,-1,0)))),"")</f>
        <v>#VALUE!</v>
      </c>
      <c r="AE142" s="18" t="b">
        <f t="shared" ca="1" si="59"/>
        <v>0</v>
      </c>
      <c r="AF142" s="69" t="e">
        <f t="shared" ca="1" si="60"/>
        <v>#VALUE!</v>
      </c>
      <c r="AG142" s="70"/>
      <c r="AH142" s="71">
        <f t="shared" si="61"/>
        <v>0.22819999999999999</v>
      </c>
      <c r="AJ142" s="72"/>
      <c r="AL142" s="73"/>
      <c r="AM142" s="74">
        <f t="shared" ca="1" si="0"/>
        <v>721.72</v>
      </c>
      <c r="AN142" s="75">
        <f t="shared" si="62"/>
        <v>0</v>
      </c>
    </row>
    <row r="143" spans="1:40" ht="30" x14ac:dyDescent="0.25">
      <c r="A143" t="str">
        <f t="shared" si="54"/>
        <v>S</v>
      </c>
      <c r="B143">
        <f t="shared" ca="1" si="2"/>
        <v>2</v>
      </c>
      <c r="C143" t="str">
        <f t="shared" ca="1" si="3"/>
        <v>S</v>
      </c>
      <c r="D143">
        <f t="shared" ca="1" si="4"/>
        <v>0</v>
      </c>
      <c r="E143" t="e">
        <f ca="1">IF($C143=1,OFFSET(E143,-1,0)+MAX(1,COUNTIF([1]QCI!$A$13:$A$24,OFFSET([1]ORÇAMENTO!E143,-1,0))),OFFSET(E143,-1,0))</f>
        <v>#VALUE!</v>
      </c>
      <c r="F143">
        <f t="shared" ca="1" si="5"/>
        <v>2</v>
      </c>
      <c r="G143">
        <f t="shared" ca="1" si="6"/>
        <v>0</v>
      </c>
      <c r="H143">
        <f t="shared" ca="1" si="7"/>
        <v>0</v>
      </c>
      <c r="I143">
        <f t="shared" ca="1" si="8"/>
        <v>1</v>
      </c>
      <c r="J143">
        <f t="shared" ca="1" si="78"/>
        <v>0</v>
      </c>
      <c r="K143">
        <f ca="1">IF(OR($C143="S",$C143=0),0,MATCH(OFFSET($D143,0,$C143)+IF($C143&lt;&gt;1,1,COUNTIF([1]QCI!$A$13:$A$24,[1]ORÇAMENTO!E143)),OFFSET($D143,1,$C143,ROW($C$223)-ROW($C143)),0))</f>
        <v>0</v>
      </c>
      <c r="L143" s="53" t="str">
        <f t="shared" ca="1" si="10"/>
        <v>F</v>
      </c>
      <c r="M143" s="54" t="s">
        <v>7</v>
      </c>
      <c r="N143" s="55" t="str">
        <f t="shared" ca="1" si="11"/>
        <v>Serviço</v>
      </c>
      <c r="O143" s="56" t="s">
        <v>367</v>
      </c>
      <c r="P143" s="57" t="s">
        <v>62</v>
      </c>
      <c r="Q143" s="58" t="s">
        <v>202</v>
      </c>
      <c r="R143" s="59" t="s">
        <v>206</v>
      </c>
      <c r="S143" s="60" t="s">
        <v>159</v>
      </c>
      <c r="T143" s="61">
        <f t="shared" ref="T143:T145" si="91">AJ143</f>
        <v>1.6</v>
      </c>
      <c r="U143" s="62">
        <f t="shared" si="80"/>
        <v>46.73</v>
      </c>
      <c r="V143" s="63" t="s">
        <v>10</v>
      </c>
      <c r="W143" s="61">
        <f t="shared" ca="1" si="55"/>
        <v>57.39</v>
      </c>
      <c r="X143" s="64">
        <f t="shared" ca="1" si="56"/>
        <v>91.82</v>
      </c>
      <c r="Y143" s="65" t="s">
        <v>63</v>
      </c>
      <c r="Z143" t="str">
        <f t="shared" ca="1" si="14"/>
        <v>RA</v>
      </c>
      <c r="AA143" s="66">
        <f ca="1">IF($C143="S",IF($Z143="CP",$X143,IF($Z143="RA",(($X143)*[1]QCI!$AA$3),0)),SomaAgrup)</f>
        <v>0</v>
      </c>
      <c r="AB143" s="67">
        <f t="shared" ca="1" si="57"/>
        <v>0</v>
      </c>
      <c r="AC143" s="68" t="str">
        <f t="shared" ca="1" si="58"/>
        <v/>
      </c>
      <c r="AD143" s="8" t="str">
        <f ca="1">IF(C143&lt;=CRONO.NivelExibicao,MAX($AD$15:OFFSET(AD143,-1,0))+IF($C143&lt;&gt;1,1,MAX(1,COUNTIF([1]QCI!$A$13:$A$24,OFFSET($E143,-1,0)))),"")</f>
        <v/>
      </c>
      <c r="AE143" s="18" t="str">
        <f t="shared" ca="1" si="59"/>
        <v xml:space="preserve">SINAPI  97622 </v>
      </c>
      <c r="AF143" s="69" t="e">
        <f t="shared" ca="1" si="60"/>
        <v>#VALUE!</v>
      </c>
      <c r="AG143" s="70">
        <v>46.73</v>
      </c>
      <c r="AH143" s="71">
        <f t="shared" si="61"/>
        <v>0.22819999999999999</v>
      </c>
      <c r="AJ143" s="72">
        <v>1.6</v>
      </c>
      <c r="AL143" s="73"/>
      <c r="AM143" s="74">
        <f t="shared" ca="1" si="0"/>
        <v>91.82</v>
      </c>
      <c r="AN143" s="75">
        <f t="shared" si="62"/>
        <v>57.39</v>
      </c>
    </row>
    <row r="144" spans="1:40" ht="45" x14ac:dyDescent="0.25">
      <c r="A144" t="str">
        <f t="shared" si="54"/>
        <v>S</v>
      </c>
      <c r="B144">
        <f t="shared" ca="1" si="2"/>
        <v>2</v>
      </c>
      <c r="C144" t="str">
        <f t="shared" ca="1" si="3"/>
        <v>S</v>
      </c>
      <c r="D144">
        <f t="shared" ca="1" si="4"/>
        <v>0</v>
      </c>
      <c r="E144" t="e">
        <f ca="1">IF($C144=1,OFFSET(E144,-1,0)+MAX(1,COUNTIF([1]QCI!$A$13:$A$24,OFFSET([1]ORÇAMENTO!E144,-1,0))),OFFSET(E144,-1,0))</f>
        <v>#VALUE!</v>
      </c>
      <c r="F144">
        <f t="shared" ca="1" si="5"/>
        <v>2</v>
      </c>
      <c r="G144">
        <f t="shared" ca="1" si="6"/>
        <v>0</v>
      </c>
      <c r="H144">
        <f t="shared" ca="1" si="7"/>
        <v>0</v>
      </c>
      <c r="I144">
        <f t="shared" ca="1" si="8"/>
        <v>2</v>
      </c>
      <c r="J144">
        <f t="shared" ca="1" si="78"/>
        <v>0</v>
      </c>
      <c r="K144">
        <f ca="1">IF(OR($C144="S",$C144=0),0,MATCH(OFFSET($D144,0,$C144)+IF($C144&lt;&gt;1,1,COUNTIF([1]QCI!$A$13:$A$24,[1]ORÇAMENTO!E144)),OFFSET($D144,1,$C144,ROW($C$223)-ROW($C144)),0))</f>
        <v>0</v>
      </c>
      <c r="L144" s="53" t="str">
        <f t="shared" ca="1" si="10"/>
        <v>F</v>
      </c>
      <c r="M144" s="54" t="s">
        <v>7</v>
      </c>
      <c r="N144" s="55" t="str">
        <f t="shared" ca="1" si="11"/>
        <v>Serviço</v>
      </c>
      <c r="O144" s="56" t="s">
        <v>368</v>
      </c>
      <c r="P144" s="57" t="s">
        <v>62</v>
      </c>
      <c r="Q144" s="58" t="s">
        <v>203</v>
      </c>
      <c r="R144" s="59" t="s">
        <v>207</v>
      </c>
      <c r="S144" s="60" t="s">
        <v>141</v>
      </c>
      <c r="T144" s="61">
        <f t="shared" si="91"/>
        <v>3.2</v>
      </c>
      <c r="U144" s="62">
        <f t="shared" si="80"/>
        <v>38.25</v>
      </c>
      <c r="V144" s="63" t="s">
        <v>10</v>
      </c>
      <c r="W144" s="61">
        <f t="shared" ca="1" si="55"/>
        <v>46.98</v>
      </c>
      <c r="X144" s="64">
        <f t="shared" ca="1" si="56"/>
        <v>150.34</v>
      </c>
      <c r="Y144" s="65" t="s">
        <v>63</v>
      </c>
      <c r="Z144" t="str">
        <f t="shared" ca="1" si="14"/>
        <v>RA</v>
      </c>
      <c r="AA144" s="66">
        <f ca="1">IF($C144="S",IF($Z144="CP",$X144,IF($Z144="RA",(($X144)*[1]QCI!$AA$3),0)),SomaAgrup)</f>
        <v>0</v>
      </c>
      <c r="AB144" s="67">
        <f t="shared" ca="1" si="57"/>
        <v>0</v>
      </c>
      <c r="AC144" s="68" t="str">
        <f t="shared" ca="1" si="58"/>
        <v/>
      </c>
      <c r="AD144" s="8" t="str">
        <f ca="1">IF(C144&lt;=CRONO.NivelExibicao,MAX($AD$15:OFFSET(AD144,-1,0))+IF($C144&lt;&gt;1,1,MAX(1,COUNTIF([1]QCI!$A$13:$A$24,OFFSET($E144,-1,0)))),"")</f>
        <v/>
      </c>
      <c r="AE144" s="18" t="str">
        <f t="shared" ca="1" si="59"/>
        <v xml:space="preserve">SINAPI  87794 </v>
      </c>
      <c r="AF144" s="69" t="e">
        <f t="shared" ca="1" si="60"/>
        <v>#VALUE!</v>
      </c>
      <c r="AG144" s="70">
        <v>38.25</v>
      </c>
      <c r="AH144" s="71">
        <f t="shared" si="61"/>
        <v>0.22819999999999999</v>
      </c>
      <c r="AJ144" s="72">
        <v>3.2</v>
      </c>
      <c r="AL144" s="73"/>
      <c r="AM144" s="74">
        <f t="shared" ca="1" si="0"/>
        <v>150.34</v>
      </c>
      <c r="AN144" s="75">
        <f t="shared" si="62"/>
        <v>46.98</v>
      </c>
    </row>
    <row r="145" spans="1:40" ht="60" x14ac:dyDescent="0.25">
      <c r="A145" t="str">
        <f t="shared" si="54"/>
        <v>S</v>
      </c>
      <c r="B145">
        <f t="shared" ca="1" si="2"/>
        <v>2</v>
      </c>
      <c r="C145" t="str">
        <f t="shared" ca="1" si="3"/>
        <v>S</v>
      </c>
      <c r="D145">
        <f t="shared" ca="1" si="4"/>
        <v>0</v>
      </c>
      <c r="E145" t="e">
        <f ca="1">IF($C145=1,OFFSET(E145,-1,0)+MAX(1,COUNTIF([1]QCI!$A$13:$A$24,OFFSET([1]ORÇAMENTO!E145,-1,0))),OFFSET(E145,-1,0))</f>
        <v>#VALUE!</v>
      </c>
      <c r="F145">
        <f t="shared" ca="1" si="5"/>
        <v>2</v>
      </c>
      <c r="G145">
        <f t="shared" ca="1" si="6"/>
        <v>0</v>
      </c>
      <c r="H145">
        <f t="shared" ca="1" si="7"/>
        <v>0</v>
      </c>
      <c r="I145">
        <f t="shared" ca="1" si="8"/>
        <v>3</v>
      </c>
      <c r="J145">
        <f t="shared" ca="1" si="78"/>
        <v>0</v>
      </c>
      <c r="K145">
        <f ca="1">IF(OR($C145="S",$C145=0),0,MATCH(OFFSET($D145,0,$C145)+IF($C145&lt;&gt;1,1,COUNTIF([1]QCI!$A$13:$A$24,[1]ORÇAMENTO!E145)),OFFSET($D145,1,$C145,ROW($C$223)-ROW($C145)),0))</f>
        <v>0</v>
      </c>
      <c r="L145" s="53" t="str">
        <f t="shared" ca="1" si="10"/>
        <v>F</v>
      </c>
      <c r="M145" s="54" t="s">
        <v>7</v>
      </c>
      <c r="N145" s="55" t="str">
        <f t="shared" ca="1" si="11"/>
        <v>Serviço</v>
      </c>
      <c r="O145" s="56" t="s">
        <v>369</v>
      </c>
      <c r="P145" s="57" t="s">
        <v>62</v>
      </c>
      <c r="Q145" s="58" t="s">
        <v>204</v>
      </c>
      <c r="R145" s="59" t="s">
        <v>208</v>
      </c>
      <c r="S145" s="60" t="s">
        <v>141</v>
      </c>
      <c r="T145" s="61">
        <f t="shared" si="91"/>
        <v>3.2</v>
      </c>
      <c r="U145" s="62">
        <f t="shared" si="80"/>
        <v>64.55</v>
      </c>
      <c r="V145" s="63" t="s">
        <v>10</v>
      </c>
      <c r="W145" s="61">
        <f t="shared" ca="1" si="55"/>
        <v>79.28</v>
      </c>
      <c r="X145" s="64">
        <f t="shared" ca="1" si="56"/>
        <v>253.7</v>
      </c>
      <c r="Y145" s="65" t="s">
        <v>63</v>
      </c>
      <c r="Z145" t="str">
        <f t="shared" ca="1" si="14"/>
        <v>RA</v>
      </c>
      <c r="AA145" s="66">
        <f ca="1">IF($C145="S",IF($Z145="CP",$X145,IF($Z145="RA",(($X145)*[1]QCI!$AA$3),0)),SomaAgrup)</f>
        <v>0</v>
      </c>
      <c r="AB145" s="67">
        <f t="shared" ca="1" si="57"/>
        <v>0</v>
      </c>
      <c r="AC145" s="68" t="str">
        <f t="shared" ca="1" si="58"/>
        <v/>
      </c>
      <c r="AD145" s="8" t="str">
        <f ca="1">IF(C145&lt;=CRONO.NivelExibicao,MAX($AD$15:OFFSET(AD145,-1,0))+IF($C145&lt;&gt;1,1,MAX(1,COUNTIF([1]QCI!$A$13:$A$24,OFFSET($E145,-1,0)))),"")</f>
        <v/>
      </c>
      <c r="AE145" s="18" t="str">
        <f t="shared" ca="1" si="59"/>
        <v xml:space="preserve">SINAPI  87267 </v>
      </c>
      <c r="AF145" s="69" t="e">
        <f t="shared" ca="1" si="60"/>
        <v>#VALUE!</v>
      </c>
      <c r="AG145" s="70">
        <v>64.55</v>
      </c>
      <c r="AH145" s="71">
        <f t="shared" si="61"/>
        <v>0.22819999999999999</v>
      </c>
      <c r="AJ145" s="72">
        <v>3.2</v>
      </c>
      <c r="AL145" s="73"/>
      <c r="AM145" s="74">
        <f t="shared" ca="1" si="0"/>
        <v>253.7</v>
      </c>
      <c r="AN145" s="75">
        <f t="shared" si="62"/>
        <v>79.28</v>
      </c>
    </row>
    <row r="146" spans="1:40" ht="45" x14ac:dyDescent="0.25">
      <c r="A146" t="str">
        <f t="shared" si="54"/>
        <v>S</v>
      </c>
      <c r="B146">
        <f t="shared" ref="B146" ca="1" si="92">IF(OR(C146="s",C146=0),OFFSET(B146,-1,0),C146)</f>
        <v>2</v>
      </c>
      <c r="C146" t="str">
        <f t="shared" ref="C146" ca="1" si="93">IF(OFFSET(C146,-1,0)="L",1,IF(OFFSET(C146,-1,0)=1,2,IF(OR(A146="s",A146=0),"S",IF(AND(OFFSET(C146,-1,0)=2,A146=4),3,IF(AND(OR(OFFSET(C146,-1,0)="s",OFFSET(C146,-1,0)=0),A146&lt;&gt;"s",A146&gt;OFFSET(B146,-1,0)),OFFSET(B146,-1,0),A146)))))</f>
        <v>S</v>
      </c>
      <c r="D146">
        <f t="shared" ref="D146" ca="1" si="94">IF(OR(C146="S",C146=0),0,IF(ISERROR(K146),J146,SMALL(J146:K146,1)))</f>
        <v>0</v>
      </c>
      <c r="E146" t="e">
        <f ca="1">IF($C146=1,OFFSET(E146,-1,0)+MAX(1,COUNTIF([1]QCI!$A$13:$A$24,OFFSET([1]ORÇAMENTO!E146,-1,0))),OFFSET(E146,-1,0))</f>
        <v>#VALUE!</v>
      </c>
      <c r="F146">
        <f t="shared" ca="1" si="5"/>
        <v>2</v>
      </c>
      <c r="G146">
        <f t="shared" ca="1" si="6"/>
        <v>0</v>
      </c>
      <c r="H146">
        <f t="shared" ca="1" si="7"/>
        <v>0</v>
      </c>
      <c r="I146">
        <f t="shared" ca="1" si="8"/>
        <v>4</v>
      </c>
      <c r="J146">
        <f t="shared" ca="1" si="78"/>
        <v>0</v>
      </c>
      <c r="K146">
        <f ca="1">IF(OR($C146="S",$C146=0),0,MATCH(OFFSET($D146,0,$C146)+IF($C146&lt;&gt;1,1,COUNTIF([1]QCI!$A$13:$A$24,[1]ORÇAMENTO!E146)),OFFSET($D146,1,$C146,ROW($C$223)-ROW($C146)),0))</f>
        <v>0</v>
      </c>
      <c r="L146" s="53" t="str">
        <f t="shared" ca="1" si="10"/>
        <v>F</v>
      </c>
      <c r="M146" s="54" t="s">
        <v>7</v>
      </c>
      <c r="N146" s="55" t="str">
        <f t="shared" ref="N146" ca="1" si="95">CHOOSE(1+LOG(1+2*(C146=1)+4*(C146=2)+8*(C146=3)+16*(C146=4)+32*(C146="S"),2),"","Meta","Nível 2","Nível 3","Nível 4","Serviço")</f>
        <v>Serviço</v>
      </c>
      <c r="O146" s="56" t="s">
        <v>370</v>
      </c>
      <c r="P146" s="57" t="s">
        <v>62</v>
      </c>
      <c r="Q146" s="58" t="s">
        <v>205</v>
      </c>
      <c r="R146" s="59" t="s">
        <v>209</v>
      </c>
      <c r="S146" s="60" t="s">
        <v>141</v>
      </c>
      <c r="T146" s="61">
        <f t="shared" ref="T146" si="96">AJ146</f>
        <v>3.2</v>
      </c>
      <c r="U146" s="62">
        <f t="shared" ref="U146" si="97">AG146</f>
        <v>57.47</v>
      </c>
      <c r="V146" s="63" t="s">
        <v>10</v>
      </c>
      <c r="W146" s="61">
        <f t="shared" ca="1" si="55"/>
        <v>70.58</v>
      </c>
      <c r="X146" s="64">
        <f t="shared" ca="1" si="56"/>
        <v>225.86</v>
      </c>
      <c r="Y146" s="65" t="s">
        <v>63</v>
      </c>
      <c r="Z146" t="str">
        <f t="shared" ca="1" si="14"/>
        <v>RA</v>
      </c>
      <c r="AA146" s="66">
        <f ca="1">IF($C146="S",IF($Z146="CP",$X146,IF($Z146="RA",(($X146)*[1]QCI!$AA$3),0)),SomaAgrup)</f>
        <v>0</v>
      </c>
      <c r="AB146" s="67">
        <f t="shared" ca="1" si="57"/>
        <v>0</v>
      </c>
      <c r="AC146" s="68" t="str">
        <f t="shared" ca="1" si="58"/>
        <v/>
      </c>
      <c r="AD146" s="8" t="str">
        <f ca="1">IF(C146&lt;=CRONO.NivelExibicao,MAX($AD$15:OFFSET(AD146,-1,0))+IF($C146&lt;&gt;1,1,MAX(1,COUNTIF([1]QCI!$A$13:$A$24,OFFSET($E146,-1,0)))),"")</f>
        <v/>
      </c>
      <c r="AE146" s="18" t="str">
        <f t="shared" ca="1" si="59"/>
        <v xml:space="preserve">SINAPI  103322 </v>
      </c>
      <c r="AF146" s="69" t="e">
        <f t="shared" ca="1" si="60"/>
        <v>#VALUE!</v>
      </c>
      <c r="AG146" s="70">
        <v>57.47</v>
      </c>
      <c r="AH146" s="71">
        <f t="shared" si="61"/>
        <v>0.22819999999999999</v>
      </c>
      <c r="AJ146" s="72">
        <v>3.2</v>
      </c>
      <c r="AL146" s="73"/>
      <c r="AM146" s="74">
        <f t="shared" ca="1" si="0"/>
        <v>225.86</v>
      </c>
      <c r="AN146" s="75">
        <f t="shared" si="62"/>
        <v>70.58</v>
      </c>
    </row>
    <row r="147" spans="1:40" x14ac:dyDescent="0.25">
      <c r="A147">
        <f t="shared" si="54"/>
        <v>3</v>
      </c>
      <c r="B147">
        <f t="shared" ca="1" si="2"/>
        <v>2</v>
      </c>
      <c r="C147">
        <f t="shared" ca="1" si="3"/>
        <v>2</v>
      </c>
      <c r="D147">
        <f t="shared" ca="1" si="4"/>
        <v>2</v>
      </c>
      <c r="E147" t="e">
        <f ca="1">IF($C147=1,OFFSET(E147,-1,0)+MAX(1,COUNTIF([1]QCI!$A$13:$A$24,OFFSET([1]ORÇAMENTO!E146,-1,0))),OFFSET(E147,-1,0))</f>
        <v>#VALUE!</v>
      </c>
      <c r="F147">
        <f t="shared" ca="1" si="5"/>
        <v>3</v>
      </c>
      <c r="G147">
        <f t="shared" ca="1" si="6"/>
        <v>0</v>
      </c>
      <c r="H147">
        <f t="shared" ca="1" si="7"/>
        <v>0</v>
      </c>
      <c r="I147">
        <f t="shared" ca="1" si="8"/>
        <v>0</v>
      </c>
      <c r="J147">
        <f t="shared" ref="J147:J210" ca="1" si="98">IF(OR($C147="S",$C147=0),0,MATCH(0,OFFSET($D147,1,$C147,ROW($C$223)-ROW($C147)),0))</f>
        <v>2</v>
      </c>
      <c r="K147" t="e">
        <f ca="1">IF(OR($C147="S",$C147=0),0,MATCH(OFFSET($D147,0,$C147)+IF($C147&lt;&gt;1,1,COUNTIF([1]QCI!$A$13:$A$24,[1]ORÇAMENTO!E146)),OFFSET($D147,1,$C147,ROW($C$223)-ROW($C147)),0))</f>
        <v>#N/A</v>
      </c>
      <c r="L147" s="53" t="str">
        <f t="shared" ca="1" si="10"/>
        <v>F</v>
      </c>
      <c r="M147" s="54" t="s">
        <v>5</v>
      </c>
      <c r="N147" s="55" t="str">
        <f t="shared" ca="1" si="11"/>
        <v>Nível 2</v>
      </c>
      <c r="O147" s="56" t="s">
        <v>371</v>
      </c>
      <c r="P147" s="57" t="s">
        <v>62</v>
      </c>
      <c r="Q147" s="58"/>
      <c r="R147" s="59" t="s">
        <v>101</v>
      </c>
      <c r="S147" s="60" t="str">
        <f t="shared" ca="1" si="63"/>
        <v>-</v>
      </c>
      <c r="T147" s="61" t="e">
        <f ca="1">OFFSET([1]CÁLCULO!H$15,ROW($T147)-ROW(T$15),0)</f>
        <v>#VALUE!</v>
      </c>
      <c r="U147" s="62"/>
      <c r="V147" s="63" t="s">
        <v>10</v>
      </c>
      <c r="W147" s="61">
        <f t="shared" ca="1" si="55"/>
        <v>0</v>
      </c>
      <c r="X147" s="64">
        <f ca="1">ROUND(SUM(X148),2)</f>
        <v>4081.64</v>
      </c>
      <c r="Y147" s="65" t="s">
        <v>63</v>
      </c>
      <c r="Z147" t="str">
        <f t="shared" ca="1" si="14"/>
        <v/>
      </c>
      <c r="AA147" s="66">
        <f ca="1">IF($C147="S",IF($Z147="CP",$X147,IF($Z147="RA",(($X147)*[1]QCI!$AA$3),0)),SomaAgrup)</f>
        <v>0</v>
      </c>
      <c r="AB147" s="67">
        <f t="shared" ca="1" si="57"/>
        <v>0</v>
      </c>
      <c r="AC147" s="68" t="str">
        <f t="shared" ca="1" si="58"/>
        <v/>
      </c>
      <c r="AD147" s="8" t="e">
        <f ca="1">IF(C147&lt;=CRONO.NivelExibicao,MAX($AD$15:OFFSET(AD147,-1,0))+IF($C147&lt;&gt;1,1,MAX(1,COUNTIF([1]QCI!$A$13:$A$24,OFFSET($E147,-1,0)))),"")</f>
        <v>#VALUE!</v>
      </c>
      <c r="AE147" s="18" t="b">
        <f t="shared" ca="1" si="59"/>
        <v>0</v>
      </c>
      <c r="AF147" s="69" t="e">
        <f t="shared" ca="1" si="60"/>
        <v>#VALUE!</v>
      </c>
      <c r="AG147" s="70"/>
      <c r="AH147" s="71">
        <f t="shared" si="61"/>
        <v>0.22819999999999999</v>
      </c>
      <c r="AJ147" s="72"/>
      <c r="AL147" s="73"/>
      <c r="AM147" s="74">
        <f t="shared" ca="1" si="0"/>
        <v>4081.64</v>
      </c>
      <c r="AN147" s="75">
        <f t="shared" si="62"/>
        <v>0</v>
      </c>
    </row>
    <row r="148" spans="1:40" ht="30" x14ac:dyDescent="0.25">
      <c r="A148" t="str">
        <f t="shared" si="54"/>
        <v>S</v>
      </c>
      <c r="B148">
        <f t="shared" ca="1" si="2"/>
        <v>2</v>
      </c>
      <c r="C148" t="str">
        <f t="shared" ca="1" si="3"/>
        <v>S</v>
      </c>
      <c r="D148">
        <f t="shared" ca="1" si="4"/>
        <v>0</v>
      </c>
      <c r="E148" t="e">
        <f ca="1">IF($C148=1,OFFSET(E148,-1,0)+MAX(1,COUNTIF([1]QCI!$A$13:$A$24,OFFSET([1]ORÇAMENTO!E147,-1,0))),OFFSET(E148,-1,0))</f>
        <v>#VALUE!</v>
      </c>
      <c r="F148">
        <f t="shared" ca="1" si="5"/>
        <v>3</v>
      </c>
      <c r="G148">
        <f t="shared" ca="1" si="6"/>
        <v>0</v>
      </c>
      <c r="H148">
        <f t="shared" ca="1" si="7"/>
        <v>0</v>
      </c>
      <c r="I148">
        <f t="shared" ca="1" si="8"/>
        <v>1</v>
      </c>
      <c r="J148">
        <f t="shared" ca="1" si="98"/>
        <v>0</v>
      </c>
      <c r="K148">
        <f ca="1">IF(OR($C148="S",$C148=0),0,MATCH(OFFSET($D148,0,$C148)+IF($C148&lt;&gt;1,1,COUNTIF([1]QCI!$A$13:$A$24,[1]ORÇAMENTO!E147)),OFFSET($D148,1,$C148,ROW($C$223)-ROW($C148)),0))</f>
        <v>0</v>
      </c>
      <c r="L148" s="53" t="str">
        <f t="shared" ca="1" si="10"/>
        <v>F</v>
      </c>
      <c r="M148" s="54" t="s">
        <v>7</v>
      </c>
      <c r="N148" s="55" t="str">
        <f t="shared" ca="1" si="11"/>
        <v>Serviço</v>
      </c>
      <c r="O148" s="56" t="s">
        <v>372</v>
      </c>
      <c r="P148" s="57" t="s">
        <v>70</v>
      </c>
      <c r="Q148" s="58" t="s">
        <v>102</v>
      </c>
      <c r="R148" s="59" t="s">
        <v>210</v>
      </c>
      <c r="S148" s="60" t="str">
        <f t="shared" ca="1" si="63"/>
        <v>-</v>
      </c>
      <c r="T148" s="61">
        <f t="shared" ref="T148" si="99">AJ148</f>
        <v>4</v>
      </c>
      <c r="U148" s="62">
        <f t="shared" si="80"/>
        <v>830.82</v>
      </c>
      <c r="V148" s="63" t="s">
        <v>10</v>
      </c>
      <c r="W148" s="61">
        <f t="shared" ca="1" si="55"/>
        <v>1020.41</v>
      </c>
      <c r="X148" s="64">
        <f t="shared" ca="1" si="56"/>
        <v>4081.64</v>
      </c>
      <c r="Y148" s="65" t="s">
        <v>63</v>
      </c>
      <c r="Z148" t="str">
        <f t="shared" ca="1" si="14"/>
        <v>RA</v>
      </c>
      <c r="AA148" s="66">
        <f ca="1">IF($C148="S",IF($Z148="CP",$X148,IF($Z148="RA",(($X148)*[1]QCI!$AA$3),0)),SomaAgrup)</f>
        <v>0</v>
      </c>
      <c r="AB148" s="67">
        <f t="shared" ca="1" si="57"/>
        <v>0</v>
      </c>
      <c r="AC148" s="68" t="str">
        <f t="shared" ca="1" si="58"/>
        <v/>
      </c>
      <c r="AD148" s="8" t="str">
        <f ca="1">IF(C148&lt;=CRONO.NivelExibicao,MAX($AD$15:OFFSET(AD148,-1,0))+IF($C148&lt;&gt;1,1,MAX(1,COUNTIF([1]QCI!$A$13:$A$24,OFFSET($E148,-1,0)))),"")</f>
        <v/>
      </c>
      <c r="AE148" s="18" t="str">
        <f t="shared" ca="1" si="59"/>
        <v>SINAPI-I 11698</v>
      </c>
      <c r="AF148" s="69" t="e">
        <f t="shared" ca="1" si="60"/>
        <v>#VALUE!</v>
      </c>
      <c r="AG148" s="70">
        <v>830.82</v>
      </c>
      <c r="AH148" s="71">
        <f t="shared" si="61"/>
        <v>0.22819999999999999</v>
      </c>
      <c r="AJ148" s="72">
        <v>4</v>
      </c>
      <c r="AL148" s="73"/>
      <c r="AM148" s="74">
        <f t="shared" ca="1" si="0"/>
        <v>4081.64</v>
      </c>
      <c r="AN148" s="75">
        <f t="shared" si="62"/>
        <v>1020.41</v>
      </c>
    </row>
    <row r="149" spans="1:40" x14ac:dyDescent="0.25">
      <c r="A149">
        <f t="shared" si="54"/>
        <v>1</v>
      </c>
      <c r="B149">
        <f t="shared" ca="1" si="2"/>
        <v>1</v>
      </c>
      <c r="C149">
        <f t="shared" ca="1" si="3"/>
        <v>1</v>
      </c>
      <c r="D149">
        <f t="shared" ca="1" si="4"/>
        <v>74</v>
      </c>
      <c r="E149" t="e">
        <f ca="1">IF($C149=1,OFFSET(E149,-1,0)+MAX(1,COUNTIF([1]QCI!$A$13:$A$24,OFFSET([1]ORÇAMENTO!E148,-1,0))),OFFSET(E149,-1,0))</f>
        <v>#VALUE!</v>
      </c>
      <c r="F149">
        <f t="shared" ca="1" si="5"/>
        <v>0</v>
      </c>
      <c r="G149">
        <f t="shared" ca="1" si="6"/>
        <v>0</v>
      </c>
      <c r="H149">
        <f t="shared" ca="1" si="7"/>
        <v>0</v>
      </c>
      <c r="I149">
        <f t="shared" ca="1" si="8"/>
        <v>0</v>
      </c>
      <c r="J149">
        <f t="shared" ca="1" si="98"/>
        <v>74</v>
      </c>
      <c r="K149" t="e">
        <f ca="1">IF(OR($C149="S",$C149=0),0,MATCH(OFFSET($D149,0,$C149)+IF($C149&lt;&gt;1,1,COUNTIF([1]QCI!$A$13:$A$24,[1]ORÇAMENTO!E148)),OFFSET($D149,1,$C149,ROW($C$223)-ROW($C149)),0))</f>
        <v>#VALUE!</v>
      </c>
      <c r="L149" s="53" t="str">
        <f t="shared" ca="1" si="10"/>
        <v>F</v>
      </c>
      <c r="M149" s="54" t="s">
        <v>3</v>
      </c>
      <c r="N149" s="55" t="str">
        <f t="shared" ca="1" si="11"/>
        <v>Meta</v>
      </c>
      <c r="O149" s="56" t="s">
        <v>373</v>
      </c>
      <c r="P149" s="57" t="s">
        <v>62</v>
      </c>
      <c r="Q149" s="58"/>
      <c r="R149" s="59" t="s">
        <v>103</v>
      </c>
      <c r="S149" s="60" t="str">
        <f t="shared" ca="1" si="63"/>
        <v>-</v>
      </c>
      <c r="T149" s="61" t="e">
        <f ca="1">OFFSET([1]CÁLCULO!H$15,ROW($T149)-ROW(T$15),0)</f>
        <v>#VALUE!</v>
      </c>
      <c r="U149" s="62"/>
      <c r="V149" s="63" t="s">
        <v>10</v>
      </c>
      <c r="W149" s="61">
        <f t="shared" ca="1" si="55"/>
        <v>0</v>
      </c>
      <c r="X149" s="64">
        <f t="shared" ref="X149:X150" ca="1" si="100">ROUND(SUM(X150),2)</f>
        <v>12411.92</v>
      </c>
      <c r="Y149" s="65" t="s">
        <v>63</v>
      </c>
      <c r="Z149" t="str">
        <f t="shared" ca="1" si="14"/>
        <v/>
      </c>
      <c r="AA149" s="66">
        <f ca="1">IF($C149="S",IF($Z149="CP",$X149,IF($Z149="RA",(($X149)*[1]QCI!$AA$3),0)),SomaAgrup)</f>
        <v>0</v>
      </c>
      <c r="AB149" s="67">
        <f t="shared" ca="1" si="57"/>
        <v>0</v>
      </c>
      <c r="AC149" s="68" t="str">
        <f t="shared" ca="1" si="58"/>
        <v/>
      </c>
      <c r="AD149" s="8" t="e">
        <f ca="1">IF(C149&lt;=CRONO.NivelExibicao,MAX($AD$15:OFFSET(AD149,-1,0))+IF($C149&lt;&gt;1,1,MAX(1,COUNTIF([1]QCI!$A$13:$A$24,OFFSET($E149,-1,0)))),"")</f>
        <v>#VALUE!</v>
      </c>
      <c r="AE149" s="18" t="b">
        <f t="shared" ca="1" si="59"/>
        <v>0</v>
      </c>
      <c r="AF149" s="69" t="e">
        <f t="shared" ca="1" si="60"/>
        <v>#VALUE!</v>
      </c>
      <c r="AG149" s="70"/>
      <c r="AH149" s="71">
        <f t="shared" si="61"/>
        <v>0.22819999999999999</v>
      </c>
      <c r="AJ149" s="72"/>
      <c r="AL149" s="73"/>
      <c r="AM149" s="74">
        <f t="shared" ca="1" si="0"/>
        <v>12411.92</v>
      </c>
      <c r="AN149" s="75">
        <f t="shared" si="62"/>
        <v>0</v>
      </c>
    </row>
    <row r="150" spans="1:40" x14ac:dyDescent="0.25">
      <c r="A150" t="str">
        <f t="shared" si="54"/>
        <v>S</v>
      </c>
      <c r="B150">
        <f t="shared" ca="1" si="2"/>
        <v>2</v>
      </c>
      <c r="C150">
        <f t="shared" ca="1" si="3"/>
        <v>2</v>
      </c>
      <c r="D150">
        <f t="shared" ca="1" si="4"/>
        <v>7</v>
      </c>
      <c r="E150" t="e">
        <f ca="1">IF($C150=1,OFFSET(E150,-1,0)+MAX(1,COUNTIF([1]QCI!$A$13:$A$24,OFFSET([1]ORÇAMENTO!E149,-1,0))),OFFSET(E150,-1,0))</f>
        <v>#VALUE!</v>
      </c>
      <c r="F150">
        <f t="shared" ca="1" si="5"/>
        <v>1</v>
      </c>
      <c r="G150">
        <f t="shared" ca="1" si="6"/>
        <v>0</v>
      </c>
      <c r="H150">
        <f t="shared" ca="1" si="7"/>
        <v>0</v>
      </c>
      <c r="I150">
        <f t="shared" ca="1" si="8"/>
        <v>0</v>
      </c>
      <c r="J150">
        <f t="shared" ca="1" si="98"/>
        <v>7</v>
      </c>
      <c r="K150">
        <f ca="1">IF(OR($C150="S",$C150=0),0,MATCH(OFFSET($D150,0,$C150)+IF($C150&lt;&gt;1,1,COUNTIF([1]QCI!$A$13:$A$24,[1]ORÇAMENTO!E149)),OFFSET($D150,1,$C150,ROW($C$223)-ROW($C150)),0))</f>
        <v>50</v>
      </c>
      <c r="L150" s="53" t="str">
        <f t="shared" ca="1" si="10"/>
        <v>F</v>
      </c>
      <c r="M150" s="54" t="s">
        <v>7</v>
      </c>
      <c r="N150" s="55" t="str">
        <f t="shared" ca="1" si="11"/>
        <v>Nível 2</v>
      </c>
      <c r="O150" s="56" t="s">
        <v>374</v>
      </c>
      <c r="P150" s="57" t="s">
        <v>62</v>
      </c>
      <c r="Q150" s="58"/>
      <c r="R150" s="59" t="s">
        <v>67</v>
      </c>
      <c r="S150" s="60" t="str">
        <f t="shared" ca="1" si="63"/>
        <v>-</v>
      </c>
      <c r="T150" s="61" t="e">
        <f ca="1">OFFSET([1]CÁLCULO!H$15,ROW($T150)-ROW(T$15),0)</f>
        <v>#VALUE!</v>
      </c>
      <c r="U150" s="62"/>
      <c r="V150" s="63" t="s">
        <v>10</v>
      </c>
      <c r="W150" s="61">
        <f t="shared" ca="1" si="55"/>
        <v>0</v>
      </c>
      <c r="X150" s="64">
        <f t="shared" ca="1" si="100"/>
        <v>12411.92</v>
      </c>
      <c r="Y150" s="65" t="s">
        <v>63</v>
      </c>
      <c r="Z150" t="str">
        <f t="shared" ca="1" si="14"/>
        <v/>
      </c>
      <c r="AA150" s="66">
        <f ca="1">IF($C150="S",IF($Z150="CP",$X150,IF($Z150="RA",(($X150)*[1]QCI!$AA$3),0)),SomaAgrup)</f>
        <v>0</v>
      </c>
      <c r="AB150" s="67">
        <f t="shared" ca="1" si="57"/>
        <v>0</v>
      </c>
      <c r="AC150" s="68" t="str">
        <f t="shared" ca="1" si="58"/>
        <v/>
      </c>
      <c r="AD150" s="8" t="e">
        <f ca="1">IF(C150&lt;=CRONO.NivelExibicao,MAX($AD$15:OFFSET(AD150,-1,0))+IF($C150&lt;&gt;1,1,MAX(1,COUNTIF([1]QCI!$A$13:$A$24,OFFSET($E150,-1,0)))),"")</f>
        <v>#VALUE!</v>
      </c>
      <c r="AE150" s="18" t="b">
        <f t="shared" ca="1" si="59"/>
        <v>0</v>
      </c>
      <c r="AF150" s="69" t="e">
        <f t="shared" ca="1" si="60"/>
        <v>#VALUE!</v>
      </c>
      <c r="AG150" s="70"/>
      <c r="AH150" s="71">
        <f t="shared" si="61"/>
        <v>0.22819999999999999</v>
      </c>
      <c r="AJ150" s="72"/>
      <c r="AL150" s="73"/>
      <c r="AM150" s="74">
        <f t="shared" ca="1" si="0"/>
        <v>12411.92</v>
      </c>
      <c r="AN150" s="75">
        <f t="shared" si="62"/>
        <v>0</v>
      </c>
    </row>
    <row r="151" spans="1:40" x14ac:dyDescent="0.25">
      <c r="A151">
        <f t="shared" si="54"/>
        <v>3</v>
      </c>
      <c r="B151">
        <f t="shared" ca="1" si="2"/>
        <v>3</v>
      </c>
      <c r="C151">
        <f t="shared" ca="1" si="3"/>
        <v>3</v>
      </c>
      <c r="D151">
        <f t="shared" ca="1" si="4"/>
        <v>6</v>
      </c>
      <c r="E151" t="e">
        <f ca="1">IF($C151=1,OFFSET(E151,-1,0)+MAX(1,COUNTIF([1]QCI!$A$13:$A$24,OFFSET([1]ORÇAMENTO!E150,-1,0))),OFFSET(E151,-1,0))</f>
        <v>#VALUE!</v>
      </c>
      <c r="F151">
        <f t="shared" ca="1" si="5"/>
        <v>1</v>
      </c>
      <c r="G151">
        <f t="shared" ca="1" si="6"/>
        <v>1</v>
      </c>
      <c r="H151">
        <f t="shared" ca="1" si="7"/>
        <v>0</v>
      </c>
      <c r="I151">
        <f t="shared" ca="1" si="8"/>
        <v>0</v>
      </c>
      <c r="J151">
        <f t="shared" ca="1" si="98"/>
        <v>6</v>
      </c>
      <c r="K151">
        <f ca="1">IF(OR($C151="S",$C151=0),0,MATCH(OFFSET($D151,0,$C151)+IF($C151&lt;&gt;1,1,COUNTIF([1]QCI!$A$13:$A$24,[1]ORÇAMENTO!E150)),OFFSET($D151,1,$C151,ROW($C$223)-ROW($C151)),0))</f>
        <v>18</v>
      </c>
      <c r="L151" s="53" t="str">
        <f t="shared" ca="1" si="10"/>
        <v>F</v>
      </c>
      <c r="M151" s="54" t="s">
        <v>5</v>
      </c>
      <c r="N151" s="55" t="str">
        <f t="shared" ca="1" si="11"/>
        <v>Nível 3</v>
      </c>
      <c r="O151" s="56" t="s">
        <v>375</v>
      </c>
      <c r="P151" s="57" t="s">
        <v>62</v>
      </c>
      <c r="Q151" s="58"/>
      <c r="R151" s="59" t="s">
        <v>104</v>
      </c>
      <c r="S151" s="60" t="str">
        <f t="shared" ca="1" si="63"/>
        <v>-</v>
      </c>
      <c r="T151" s="61" t="e">
        <f ca="1">OFFSET([1]CÁLCULO!H$15,ROW($T151)-ROW(T$15),0)</f>
        <v>#VALUE!</v>
      </c>
      <c r="U151" s="62"/>
      <c r="V151" s="63" t="s">
        <v>10</v>
      </c>
      <c r="W151" s="61">
        <f t="shared" ca="1" si="55"/>
        <v>0</v>
      </c>
      <c r="X151" s="64">
        <f ca="1">ROUND(SUM(X152:X156),2)</f>
        <v>12411.92</v>
      </c>
      <c r="Y151" s="65" t="s">
        <v>63</v>
      </c>
      <c r="Z151" t="str">
        <f t="shared" ca="1" si="14"/>
        <v/>
      </c>
      <c r="AA151" s="66">
        <f ca="1">IF($C151="S",IF($Z151="CP",$X151,IF($Z151="RA",(($X151)*[1]QCI!$AA$3),0)),SomaAgrup)</f>
        <v>0</v>
      </c>
      <c r="AB151" s="67">
        <f t="shared" ca="1" si="57"/>
        <v>0</v>
      </c>
      <c r="AC151" s="68" t="str">
        <f t="shared" ca="1" si="58"/>
        <v/>
      </c>
      <c r="AD151" s="8" t="e">
        <f ca="1">IF(C151&lt;=CRONO.NivelExibicao,MAX($AD$15:OFFSET(AD151,-1,0))+IF($C151&lt;&gt;1,1,MAX(1,COUNTIF([1]QCI!$A$13:$A$24,OFFSET($E151,-1,0)))),"")</f>
        <v>#VALUE!</v>
      </c>
      <c r="AE151" s="18" t="b">
        <f t="shared" ca="1" si="59"/>
        <v>0</v>
      </c>
      <c r="AF151" s="69" t="e">
        <f t="shared" ca="1" si="60"/>
        <v>#VALUE!</v>
      </c>
      <c r="AG151" s="70"/>
      <c r="AH151" s="71">
        <f t="shared" si="61"/>
        <v>0.22819999999999999</v>
      </c>
      <c r="AJ151" s="72"/>
      <c r="AL151" s="73"/>
      <c r="AM151" s="74">
        <f t="shared" ca="1" si="0"/>
        <v>12411.92</v>
      </c>
      <c r="AN151" s="75">
        <f t="shared" si="62"/>
        <v>0</v>
      </c>
    </row>
    <row r="152" spans="1:40" ht="30" x14ac:dyDescent="0.25">
      <c r="A152" t="str">
        <f t="shared" si="54"/>
        <v>S</v>
      </c>
      <c r="B152">
        <f t="shared" ca="1" si="2"/>
        <v>3</v>
      </c>
      <c r="C152" t="str">
        <f t="shared" ca="1" si="3"/>
        <v>S</v>
      </c>
      <c r="D152">
        <f t="shared" ca="1" si="4"/>
        <v>0</v>
      </c>
      <c r="E152" t="e">
        <f ca="1">IF($C152=1,OFFSET(E152,-1,0)+MAX(1,COUNTIF([1]QCI!$A$13:$A$24,OFFSET([1]ORÇAMENTO!E151,-1,0))),OFFSET(E152,-1,0))</f>
        <v>#VALUE!</v>
      </c>
      <c r="F152">
        <f t="shared" ca="1" si="5"/>
        <v>1</v>
      </c>
      <c r="G152">
        <f t="shared" ca="1" si="6"/>
        <v>1</v>
      </c>
      <c r="H152">
        <f t="shared" ca="1" si="7"/>
        <v>0</v>
      </c>
      <c r="I152">
        <f t="shared" ca="1" si="8"/>
        <v>1</v>
      </c>
      <c r="J152">
        <f t="shared" ca="1" si="98"/>
        <v>0</v>
      </c>
      <c r="K152">
        <f ca="1">IF(OR($C152="S",$C152=0),0,MATCH(OFFSET($D152,0,$C152)+IF($C152&lt;&gt;1,1,COUNTIF([1]QCI!$A$13:$A$24,[1]ORÇAMENTO!E151)),OFFSET($D152,1,$C152,ROW($C$223)-ROW($C152)),0))</f>
        <v>0</v>
      </c>
      <c r="L152" s="53" t="str">
        <f t="shared" ca="1" si="10"/>
        <v>F</v>
      </c>
      <c r="M152" s="54" t="s">
        <v>7</v>
      </c>
      <c r="N152" s="55" t="str">
        <f t="shared" ca="1" si="11"/>
        <v>Serviço</v>
      </c>
      <c r="O152" s="56" t="s">
        <v>376</v>
      </c>
      <c r="P152" s="57" t="s">
        <v>68</v>
      </c>
      <c r="Q152" s="58" t="s">
        <v>134</v>
      </c>
      <c r="R152" s="59" t="s">
        <v>127</v>
      </c>
      <c r="S152" s="60" t="s">
        <v>141</v>
      </c>
      <c r="T152" s="61">
        <f t="shared" ref="T152:T154" si="101">AJ152</f>
        <v>70.599999999999994</v>
      </c>
      <c r="U152" s="62">
        <f t="shared" si="80"/>
        <v>2.81</v>
      </c>
      <c r="V152" s="63" t="s">
        <v>10</v>
      </c>
      <c r="W152" s="61">
        <f t="shared" ca="1" si="55"/>
        <v>3.45</v>
      </c>
      <c r="X152" s="64">
        <f t="shared" ca="1" si="56"/>
        <v>243.57</v>
      </c>
      <c r="Y152" s="65" t="s">
        <v>63</v>
      </c>
      <c r="Z152" t="str">
        <f t="shared" ca="1" si="14"/>
        <v>RA</v>
      </c>
      <c r="AA152" s="66">
        <f ca="1">IF($C152="S",IF($Z152="CP",$X152,IF($Z152="RA",(($X152)*[1]QCI!$AA$3),0)),SomaAgrup)</f>
        <v>0</v>
      </c>
      <c r="AB152" s="67">
        <f t="shared" ca="1" si="57"/>
        <v>0</v>
      </c>
      <c r="AC152" s="68" t="str">
        <f t="shared" ca="1" si="58"/>
        <v/>
      </c>
      <c r="AD152" s="8" t="str">
        <f ca="1">IF(C152&lt;=CRONO.NivelExibicao,MAX($AD$15:OFFSET(AD152,-1,0))+IF($C152&lt;&gt;1,1,MAX(1,COUNTIF([1]QCI!$A$13:$A$24,OFFSET($E152,-1,0)))),"")</f>
        <v/>
      </c>
      <c r="AE152" s="18" t="str">
        <f t="shared" ca="1" si="59"/>
        <v xml:space="preserve">Composição  97647 </v>
      </c>
      <c r="AF152" s="69" t="e">
        <f t="shared" ca="1" si="60"/>
        <v>#VALUE!</v>
      </c>
      <c r="AG152" s="70">
        <v>2.81</v>
      </c>
      <c r="AH152" s="71">
        <f t="shared" si="61"/>
        <v>0.22819999999999999</v>
      </c>
      <c r="AJ152" s="72">
        <v>70.599999999999994</v>
      </c>
      <c r="AL152" s="73"/>
      <c r="AM152" s="74">
        <f t="shared" ca="1" si="0"/>
        <v>243.57</v>
      </c>
      <c r="AN152" s="75">
        <f t="shared" si="62"/>
        <v>3.45</v>
      </c>
    </row>
    <row r="153" spans="1:40" ht="30" x14ac:dyDescent="0.25">
      <c r="A153" t="str">
        <f t="shared" si="54"/>
        <v>S</v>
      </c>
      <c r="B153">
        <f t="shared" ca="1" si="2"/>
        <v>3</v>
      </c>
      <c r="C153" t="str">
        <f t="shared" ca="1" si="3"/>
        <v>S</v>
      </c>
      <c r="D153">
        <f t="shared" ca="1" si="4"/>
        <v>0</v>
      </c>
      <c r="E153" t="e">
        <f ca="1">IF($C153=1,OFFSET(E153,-1,0)+MAX(1,COUNTIF([1]QCI!$A$13:$A$24,OFFSET([1]ORÇAMENTO!E152,-1,0))),OFFSET(E153,-1,0))</f>
        <v>#VALUE!</v>
      </c>
      <c r="F153">
        <f t="shared" ca="1" si="5"/>
        <v>1</v>
      </c>
      <c r="G153">
        <f t="shared" ca="1" si="6"/>
        <v>1</v>
      </c>
      <c r="H153">
        <f t="shared" ca="1" si="7"/>
        <v>0</v>
      </c>
      <c r="I153">
        <f t="shared" ca="1" si="8"/>
        <v>2</v>
      </c>
      <c r="J153">
        <f t="shared" ca="1" si="98"/>
        <v>0</v>
      </c>
      <c r="K153">
        <f ca="1">IF(OR($C153="S",$C153=0),0,MATCH(OFFSET($D153,0,$C153)+IF($C153&lt;&gt;1,1,COUNTIF([1]QCI!$A$13:$A$24,[1]ORÇAMENTO!E152)),OFFSET($D153,1,$C153,ROW($C$223)-ROW($C153)),0))</f>
        <v>0</v>
      </c>
      <c r="L153" s="53" t="str">
        <f t="shared" ca="1" si="10"/>
        <v>F</v>
      </c>
      <c r="M153" s="54" t="s">
        <v>7</v>
      </c>
      <c r="N153" s="55" t="str">
        <f t="shared" ca="1" si="11"/>
        <v>Serviço</v>
      </c>
      <c r="O153" s="56" t="s">
        <v>377</v>
      </c>
      <c r="P153" s="57" t="s">
        <v>62</v>
      </c>
      <c r="Q153" s="58" t="s">
        <v>135</v>
      </c>
      <c r="R153" s="59" t="s">
        <v>128</v>
      </c>
      <c r="S153" s="60" t="s">
        <v>141</v>
      </c>
      <c r="T153" s="61">
        <f t="shared" si="101"/>
        <v>70.599999999999994</v>
      </c>
      <c r="U153" s="62">
        <f t="shared" si="80"/>
        <v>6.04</v>
      </c>
      <c r="V153" s="63" t="s">
        <v>10</v>
      </c>
      <c r="W153" s="61">
        <f t="shared" ca="1" si="55"/>
        <v>7.42</v>
      </c>
      <c r="X153" s="64">
        <f t="shared" ca="1" si="56"/>
        <v>523.85</v>
      </c>
      <c r="Y153" s="65" t="s">
        <v>63</v>
      </c>
      <c r="Z153" t="str">
        <f t="shared" ca="1" si="14"/>
        <v>RA</v>
      </c>
      <c r="AA153" s="66">
        <f ca="1">IF($C153="S",IF($Z153="CP",$X153,IF($Z153="RA",(($X153)*[1]QCI!$AA$3),0)),SomaAgrup)</f>
        <v>0</v>
      </c>
      <c r="AB153" s="67">
        <f t="shared" ca="1" si="57"/>
        <v>0</v>
      </c>
      <c r="AC153" s="68" t="str">
        <f t="shared" ca="1" si="58"/>
        <v/>
      </c>
      <c r="AD153" s="8" t="str">
        <f ca="1">IF(C153&lt;=CRONO.NivelExibicao,MAX($AD$15:OFFSET(AD153,-1,0))+IF($C153&lt;&gt;1,1,MAX(1,COUNTIF([1]QCI!$A$13:$A$24,OFFSET($E153,-1,0)))),"")</f>
        <v/>
      </c>
      <c r="AE153" s="18" t="str">
        <f t="shared" ca="1" si="59"/>
        <v xml:space="preserve">SINAPI  97650 </v>
      </c>
      <c r="AF153" s="69" t="e">
        <f t="shared" ca="1" si="60"/>
        <v>#VALUE!</v>
      </c>
      <c r="AG153" s="70">
        <v>6.04</v>
      </c>
      <c r="AH153" s="71">
        <f t="shared" si="61"/>
        <v>0.22819999999999999</v>
      </c>
      <c r="AJ153" s="72">
        <v>70.599999999999994</v>
      </c>
      <c r="AL153" s="73"/>
      <c r="AM153" s="74">
        <f t="shared" ca="1" si="0"/>
        <v>523.85</v>
      </c>
      <c r="AN153" s="75">
        <f t="shared" si="62"/>
        <v>7.42</v>
      </c>
    </row>
    <row r="154" spans="1:40" ht="45" x14ac:dyDescent="0.25">
      <c r="A154" t="str">
        <f t="shared" si="54"/>
        <v>S</v>
      </c>
      <c r="B154">
        <f t="shared" ca="1" si="2"/>
        <v>3</v>
      </c>
      <c r="C154" t="str">
        <f t="shared" ca="1" si="3"/>
        <v>S</v>
      </c>
      <c r="D154">
        <f t="shared" ca="1" si="4"/>
        <v>0</v>
      </c>
      <c r="E154" t="e">
        <f ca="1">IF($C154=1,OFFSET(E154,-1,0)+MAX(1,COUNTIF([1]QCI!$A$13:$A$24,OFFSET([1]ORÇAMENTO!E153,-1,0))),OFFSET(E154,-1,0))</f>
        <v>#VALUE!</v>
      </c>
      <c r="F154">
        <f t="shared" ca="1" si="5"/>
        <v>1</v>
      </c>
      <c r="G154">
        <f t="shared" ca="1" si="6"/>
        <v>1</v>
      </c>
      <c r="H154">
        <f t="shared" ca="1" si="7"/>
        <v>0</v>
      </c>
      <c r="I154">
        <f t="shared" ca="1" si="8"/>
        <v>3</v>
      </c>
      <c r="J154">
        <f t="shared" ca="1" si="98"/>
        <v>0</v>
      </c>
      <c r="K154">
        <f ca="1">IF(OR($C154="S",$C154=0),0,MATCH(OFFSET($D154,0,$C154)+IF($C154&lt;&gt;1,1,COUNTIF([1]QCI!$A$13:$A$24,[1]ORÇAMENTO!E153)),OFFSET($D154,1,$C154,ROW($C$223)-ROW($C154)),0))</f>
        <v>0</v>
      </c>
      <c r="L154" s="53" t="str">
        <f t="shared" ca="1" si="10"/>
        <v>F</v>
      </c>
      <c r="M154" s="54" t="s">
        <v>7</v>
      </c>
      <c r="N154" s="55" t="str">
        <f t="shared" ca="1" si="11"/>
        <v>Serviço</v>
      </c>
      <c r="O154" s="56" t="s">
        <v>378</v>
      </c>
      <c r="P154" s="57" t="s">
        <v>62</v>
      </c>
      <c r="Q154" s="58" t="s">
        <v>138</v>
      </c>
      <c r="R154" s="59" t="s">
        <v>131</v>
      </c>
      <c r="S154" s="60" t="s">
        <v>141</v>
      </c>
      <c r="T154" s="61">
        <f t="shared" si="101"/>
        <v>70.599999999999994</v>
      </c>
      <c r="U154" s="62">
        <f t="shared" si="80"/>
        <v>80.97</v>
      </c>
      <c r="V154" s="63" t="s">
        <v>10</v>
      </c>
      <c r="W154" s="61">
        <f t="shared" ca="1" si="55"/>
        <v>99.45</v>
      </c>
      <c r="X154" s="64">
        <f t="shared" ca="1" si="56"/>
        <v>7021.17</v>
      </c>
      <c r="Y154" s="65" t="s">
        <v>63</v>
      </c>
      <c r="Z154" t="str">
        <f t="shared" ca="1" si="14"/>
        <v>RA</v>
      </c>
      <c r="AA154" s="66">
        <f ca="1">IF($C154="S",IF($Z154="CP",$X154,IF($Z154="RA",(($X154)*[1]QCI!$AA$3),0)),SomaAgrup)</f>
        <v>0</v>
      </c>
      <c r="AB154" s="67">
        <f t="shared" ca="1" si="57"/>
        <v>0</v>
      </c>
      <c r="AC154" s="68" t="str">
        <f t="shared" ca="1" si="58"/>
        <v/>
      </c>
      <c r="AD154" s="8" t="str">
        <f ca="1">IF(C154&lt;=CRONO.NivelExibicao,MAX($AD$15:OFFSET(AD154,-1,0))+IF($C154&lt;&gt;1,1,MAX(1,COUNTIF([1]QCI!$A$13:$A$24,OFFSET($E154,-1,0)))),"")</f>
        <v/>
      </c>
      <c r="AE154" s="18" t="str">
        <f t="shared" ca="1" si="59"/>
        <v xml:space="preserve">SINAPI  92539 </v>
      </c>
      <c r="AF154" s="69" t="e">
        <f t="shared" ca="1" si="60"/>
        <v>#VALUE!</v>
      </c>
      <c r="AG154" s="70">
        <v>80.97</v>
      </c>
      <c r="AH154" s="71">
        <f t="shared" si="61"/>
        <v>0.22819999999999999</v>
      </c>
      <c r="AJ154" s="72">
        <v>70.599999999999994</v>
      </c>
      <c r="AL154" s="73"/>
      <c r="AM154" s="74">
        <f t="shared" ca="1" si="0"/>
        <v>7021.17</v>
      </c>
      <c r="AN154" s="75">
        <f t="shared" si="62"/>
        <v>99.45</v>
      </c>
    </row>
    <row r="155" spans="1:40" ht="30" x14ac:dyDescent="0.25">
      <c r="A155" t="str">
        <f t="shared" ref="A155:A195" si="102">CHOOSE(1+LOG(1+2*(ORÇAMENTO.Nivel="Meta")+4*(ORÇAMENTO.Nivel="Nível 2")+8*(ORÇAMENTO.Nivel="Nível 3")+16*(ORÇAMENTO.Nivel="Nível 4")+32*(ORÇAMENTO.Nivel="Serviço"),2),0,1,2,3,4,"S")</f>
        <v>S</v>
      </c>
      <c r="B155">
        <f t="shared" ref="B155:B181" ca="1" si="103">IF(OR(C155="s",C155=0),OFFSET(B155,-1,0),C155)</f>
        <v>3</v>
      </c>
      <c r="C155" t="str">
        <f t="shared" ref="C155:C181" ca="1" si="104">IF(OFFSET(C155,-1,0)="L",1,IF(OFFSET(C155,-1,0)=1,2,IF(OR(A155="s",A155=0),"S",IF(AND(OFFSET(C155,-1,0)=2,A155=4),3,IF(AND(OR(OFFSET(C155,-1,0)="s",OFFSET(C155,-1,0)=0),A155&lt;&gt;"s",A155&gt;OFFSET(B155,-1,0)),OFFSET(B155,-1,0),A155)))))</f>
        <v>S</v>
      </c>
      <c r="D155">
        <f t="shared" ref="D155:D181" ca="1" si="105">IF(OR(C155="S",C155=0),0,IF(ISERROR(K155),J155,SMALL(J155:K155,1)))</f>
        <v>0</v>
      </c>
      <c r="E155" t="e">
        <f ca="1">IF($C155=1,OFFSET(E155,-1,0)+MAX(1,COUNTIF([1]QCI!$A$13:$A$24,OFFSET([1]ORÇAMENTO!E155,-1,0))),OFFSET(E155,-1,0))</f>
        <v>#VALUE!</v>
      </c>
      <c r="F155">
        <f t="shared" ref="F155:F181" ca="1" si="106">IF($C155=1,0,IF($C155=2,OFFSET(F155,-1,0)+1,OFFSET(F155,-1,0)))</f>
        <v>1</v>
      </c>
      <c r="G155">
        <f t="shared" ref="G155:G181" ca="1" si="107">IF(AND($C155&lt;=2,$C155&lt;&gt;0),0,IF($C155=3,OFFSET(G155,-1,0)+1,OFFSET(G155,-1,0)))</f>
        <v>1</v>
      </c>
      <c r="H155">
        <f t="shared" ref="H155:H181" ca="1" si="108">IF(AND($C155&lt;=3,$C155&lt;&gt;0),0,IF($C155=4,OFFSET(H155,-1,0)+1,OFFSET(H155,-1,0)))</f>
        <v>0</v>
      </c>
      <c r="I155">
        <f t="shared" ref="I155:I181" ca="1" si="109">IF(AND($C155&lt;=4,$C155&lt;&gt;0),0,IF(AND($C155="S",$X155&gt;0),OFFSET(I155,-1,0)+1,OFFSET(I155,-1,0)))</f>
        <v>4</v>
      </c>
      <c r="J155">
        <f t="shared" ca="1" si="98"/>
        <v>0</v>
      </c>
      <c r="K155">
        <f ca="1">IF(OR($C155="S",$C155=0),0,MATCH(OFFSET($D155,0,$C155)+IF($C155&lt;&gt;1,1,COUNTIF([1]QCI!$A$13:$A$24,[1]ORÇAMENTO!E155)),OFFSET($D155,1,$C155,ROW($C$223)-ROW($C155)),0))</f>
        <v>0</v>
      </c>
      <c r="L155" s="53" t="str">
        <f t="shared" ref="L155:L181" ca="1" si="110">IF(OR($X155&gt;0,$C155=1,$C155=2,$C155=3,$C155=4),"F","")</f>
        <v>F</v>
      </c>
      <c r="M155" s="54" t="s">
        <v>7</v>
      </c>
      <c r="N155" s="55" t="str">
        <f t="shared" ref="N155:N181" ca="1" si="111">CHOOSE(1+LOG(1+2*(C155=1)+4*(C155=2)+8*(C155=3)+16*(C155=4)+32*(C155="S"),2),"","Meta","Nível 2","Nível 3","Nível 4","Serviço")</f>
        <v>Serviço</v>
      </c>
      <c r="O155" s="56" t="s">
        <v>379</v>
      </c>
      <c r="P155" s="57" t="s">
        <v>62</v>
      </c>
      <c r="Q155" s="58" t="s">
        <v>139</v>
      </c>
      <c r="R155" s="59" t="s">
        <v>132</v>
      </c>
      <c r="S155" s="60" t="s">
        <v>141</v>
      </c>
      <c r="T155" s="61">
        <f t="shared" ref="T155:T156" si="112">AJ155</f>
        <v>70.599999999999994</v>
      </c>
      <c r="U155" s="62">
        <f t="shared" si="80"/>
        <v>34.47</v>
      </c>
      <c r="V155" s="63" t="s">
        <v>10</v>
      </c>
      <c r="W155" s="61">
        <f t="shared" ref="W155:W195" ca="1" si="113">IF($C155="S",ROUND(IF(TIPOORCAMENTO="Proposto",ORÇAMENTO.CustoUnitario*(1+$AH155),ORÇAMENTO.PrecoUnitarioLicitado),15-13*$AF$10),0)</f>
        <v>42.34</v>
      </c>
      <c r="X155" s="64">
        <f t="shared" ref="X155:X195" ca="1" si="114">IF($C155="S",VTOTAL1,IF($C155=0,0,ROUND(SomaAgrup,15-13*$AF$11)))</f>
        <v>2989.2</v>
      </c>
      <c r="Y155" s="65" t="s">
        <v>63</v>
      </c>
      <c r="Z155" t="str">
        <f t="shared" ref="Z155:Z181" ca="1" si="115">IF(AND($C155="S",$X155&gt;0),IF(ISBLANK($Y155),"RA",LEFT($Y155,2)),"")</f>
        <v>RA</v>
      </c>
      <c r="AA155" s="66">
        <f ca="1">IF($C155="S",IF($Z155="CP",$X155,IF($Z155="RA",(($X155)*[1]QCI!$AA$3),0)),SomaAgrup)</f>
        <v>0</v>
      </c>
      <c r="AB155" s="67">
        <f t="shared" ref="AB155:AB195" ca="1" si="116">IF($C155="S",IF($Z155="OU",ROUND($X155,2),0),SomaAgrup)</f>
        <v>0</v>
      </c>
      <c r="AC155" s="68" t="str">
        <f t="shared" ref="AC155:AC195" ca="1" si="117">IF($N155="","",IF(ORÇAMENTO.Descricao="","DESCRIÇÃO",IF(AND($C155="S",ORÇAMENTO.Unidade=""),"UNIDADE",IF($X155&lt;0,"VALOR NEGATIVO",IF(OR(AND(TIPOORCAMENTO="Proposto",$AG155&lt;&gt;"",$AG155&gt;0,ORÇAMENTO.CustoUnitario&gt;$AG155),AND(TIPOORCAMENTO="LICITADO",ORÇAMENTO.PrecoUnitarioLicitado&gt;$AN155)),"ACIMA REF.","")))))</f>
        <v/>
      </c>
      <c r="AD155" s="8" t="str">
        <f ca="1">IF(C155&lt;=CRONO.NivelExibicao,MAX($AD$15:OFFSET(AD155,-1,0))+IF($C155&lt;&gt;1,1,MAX(1,COUNTIF([1]QCI!$A$13:$A$24,OFFSET($E155,-1,0)))),"")</f>
        <v/>
      </c>
      <c r="AE155" s="18" t="str">
        <f t="shared" ref="AE155:AE195" ca="1" si="118">IF(AND($C155="S",ORÇAMENTO.CodBarra&lt;&gt;""),IF(ORÇAMENTO.Fonte="",ORÇAMENTO.CodBarra,CONCATENATE(ORÇAMENTO.Fonte," ",ORÇAMENTO.CodBarra)))</f>
        <v xml:space="preserve">SINAPI  94195 </v>
      </c>
      <c r="AF155" s="69" t="e">
        <f t="shared" ref="AF155:AF195" ca="1" si="119">IF(ISERROR(INDIRECT(ORÇAMENTO.BancoRef)),"(abra o arquivo 'Referência "&amp;Excel_BuiltIn_Database&amp;".xls)",IF(OR($C155&lt;&gt;"S",ORÇAMENTO.CodBarra=""),"(Sem Código)",IF(ISERROR(MATCH($AE155,INDIRECT(ORÇAMENTO.BancoRef),0)),"(Código não identificado nas referências)",MATCH($AE155,INDIRECT(ORÇAMENTO.BancoRef),0))))</f>
        <v>#VALUE!</v>
      </c>
      <c r="AG155" s="70">
        <v>34.47</v>
      </c>
      <c r="AH155" s="71">
        <f t="shared" ref="AH155:AH195" si="120">ROUND(IF(ISNUMBER(ORÇAMENTO.OpcaoBDI),ORÇAMENTO.OpcaoBDI,IF(LEFT(ORÇAMENTO.OpcaoBDI,3)="BDI",HLOOKUP(ORÇAMENTO.OpcaoBDI,$F$4:$H$5,2,FALSE),0)),15-11*$AF$9)</f>
        <v>0.22819999999999999</v>
      </c>
      <c r="AJ155" s="72">
        <v>70.599999999999994</v>
      </c>
      <c r="AL155" s="73"/>
      <c r="AM155" s="74">
        <f t="shared" ca="1" si="0"/>
        <v>2989.2</v>
      </c>
      <c r="AN155" s="75">
        <f t="shared" ref="AN155:AN195" si="121">ROUND(ORÇAMENTO.CustoUnitario*(1+$AH155),2)</f>
        <v>42.34</v>
      </c>
    </row>
    <row r="156" spans="1:40" ht="30" x14ac:dyDescent="0.25">
      <c r="A156" t="str">
        <f t="shared" si="102"/>
        <v>S</v>
      </c>
      <c r="B156">
        <f t="shared" ca="1" si="103"/>
        <v>3</v>
      </c>
      <c r="C156" t="str">
        <f t="shared" ca="1" si="104"/>
        <v>S</v>
      </c>
      <c r="D156">
        <f t="shared" ca="1" si="105"/>
        <v>0</v>
      </c>
      <c r="E156" t="e">
        <f ca="1">IF($C156=1,OFFSET(E156,-1,0)+MAX(1,COUNTIF([1]QCI!$A$13:$A$24,OFFSET([1]ORÇAMENTO!E156,-1,0))),OFFSET(E156,-1,0))</f>
        <v>#VALUE!</v>
      </c>
      <c r="F156">
        <f t="shared" ca="1" si="106"/>
        <v>1</v>
      </c>
      <c r="G156">
        <f t="shared" ca="1" si="107"/>
        <v>1</v>
      </c>
      <c r="H156">
        <f t="shared" ca="1" si="108"/>
        <v>0</v>
      </c>
      <c r="I156">
        <f t="shared" ca="1" si="109"/>
        <v>5</v>
      </c>
      <c r="J156">
        <f t="shared" ca="1" si="98"/>
        <v>0</v>
      </c>
      <c r="K156">
        <f ca="1">IF(OR($C156="S",$C156=0),0,MATCH(OFFSET($D156,0,$C156)+IF($C156&lt;&gt;1,1,COUNTIF([1]QCI!$A$13:$A$24,[1]ORÇAMENTO!E156)),OFFSET($D156,1,$C156,ROW($C$223)-ROW($C156)),0))</f>
        <v>0</v>
      </c>
      <c r="L156" s="53" t="str">
        <f t="shared" ca="1" si="110"/>
        <v>F</v>
      </c>
      <c r="M156" s="54" t="s">
        <v>7</v>
      </c>
      <c r="N156" s="55" t="str">
        <f t="shared" ca="1" si="111"/>
        <v>Serviço</v>
      </c>
      <c r="O156" s="56" t="s">
        <v>380</v>
      </c>
      <c r="P156" s="57" t="s">
        <v>62</v>
      </c>
      <c r="Q156" s="58" t="s">
        <v>200</v>
      </c>
      <c r="R156" s="59" t="s">
        <v>201</v>
      </c>
      <c r="S156" s="60" t="s">
        <v>143</v>
      </c>
      <c r="T156" s="61">
        <f t="shared" si="112"/>
        <v>25.3</v>
      </c>
      <c r="U156" s="62">
        <f t="shared" si="80"/>
        <v>52.59</v>
      </c>
      <c r="V156" s="63" t="s">
        <v>10</v>
      </c>
      <c r="W156" s="61">
        <f t="shared" ca="1" si="113"/>
        <v>64.59</v>
      </c>
      <c r="X156" s="64">
        <f t="shared" ca="1" si="114"/>
        <v>1634.13</v>
      </c>
      <c r="Y156" s="65" t="s">
        <v>63</v>
      </c>
      <c r="Z156" t="str">
        <f t="shared" ca="1" si="115"/>
        <v>RA</v>
      </c>
      <c r="AA156" s="66">
        <f ca="1">IF($C156="S",IF($Z156="CP",$X156,IF($Z156="RA",(($X156)*[1]QCI!$AA$3),0)),SomaAgrup)</f>
        <v>0</v>
      </c>
      <c r="AB156" s="67">
        <f t="shared" ca="1" si="116"/>
        <v>0</v>
      </c>
      <c r="AC156" s="68" t="str">
        <f t="shared" ca="1" si="117"/>
        <v/>
      </c>
      <c r="AD156" s="8" t="str">
        <f ca="1">IF(C156&lt;=CRONO.NivelExibicao,MAX($AD$15:OFFSET(AD156,-1,0))+IF($C156&lt;&gt;1,1,MAX(1,COUNTIF([1]QCI!$A$13:$A$24,OFFSET($E156,-1,0)))),"")</f>
        <v/>
      </c>
      <c r="AE156" s="18" t="str">
        <f t="shared" ca="1" si="118"/>
        <v xml:space="preserve">SINAPI  94231 </v>
      </c>
      <c r="AF156" s="69" t="e">
        <f t="shared" ca="1" si="119"/>
        <v>#VALUE!</v>
      </c>
      <c r="AG156" s="70">
        <v>52.59</v>
      </c>
      <c r="AH156" s="71">
        <f t="shared" si="120"/>
        <v>0.22819999999999999</v>
      </c>
      <c r="AJ156" s="72">
        <v>25.3</v>
      </c>
      <c r="AL156" s="73"/>
      <c r="AM156" s="74">
        <f t="shared" ca="1" si="0"/>
        <v>1634.13</v>
      </c>
      <c r="AN156" s="75">
        <f t="shared" si="121"/>
        <v>64.59</v>
      </c>
    </row>
    <row r="157" spans="1:40" x14ac:dyDescent="0.25">
      <c r="A157">
        <f t="shared" si="102"/>
        <v>1</v>
      </c>
      <c r="B157">
        <f t="shared" ca="1" si="103"/>
        <v>1</v>
      </c>
      <c r="C157">
        <f t="shared" ca="1" si="104"/>
        <v>1</v>
      </c>
      <c r="D157">
        <f t="shared" ca="1" si="105"/>
        <v>66</v>
      </c>
      <c r="E157" t="e">
        <f ca="1">IF($C157=1,OFFSET(E157,-1,0)+MAX(1,COUNTIF([1]QCI!$A$13:$A$24,OFFSET([1]ORÇAMENTO!E157,-1,0))),OFFSET(E157,-1,0))</f>
        <v>#VALUE!</v>
      </c>
      <c r="F157">
        <f t="shared" ca="1" si="106"/>
        <v>0</v>
      </c>
      <c r="G157">
        <f t="shared" ca="1" si="107"/>
        <v>0</v>
      </c>
      <c r="H157">
        <f t="shared" ca="1" si="108"/>
        <v>0</v>
      </c>
      <c r="I157">
        <f t="shared" ca="1" si="109"/>
        <v>0</v>
      </c>
      <c r="J157">
        <f t="shared" ca="1" si="98"/>
        <v>66</v>
      </c>
      <c r="K157" t="e">
        <f ca="1">IF(OR($C157="S",$C157=0),0,MATCH(OFFSET($D157,0,$C157)+IF($C157&lt;&gt;1,1,COUNTIF([1]QCI!$A$13:$A$24,[1]ORÇAMENTO!E157)),OFFSET($D157,1,$C157,ROW($C$223)-ROW($C157)),0))</f>
        <v>#VALUE!</v>
      </c>
      <c r="L157" s="53" t="str">
        <f t="shared" ca="1" si="110"/>
        <v>F</v>
      </c>
      <c r="M157" s="54" t="s">
        <v>3</v>
      </c>
      <c r="N157" s="55" t="str">
        <f t="shared" ca="1" si="111"/>
        <v>Meta</v>
      </c>
      <c r="O157" s="56" t="s">
        <v>381</v>
      </c>
      <c r="P157" s="57" t="s">
        <v>62</v>
      </c>
      <c r="Q157" s="58"/>
      <c r="R157" s="59" t="s">
        <v>105</v>
      </c>
      <c r="S157" s="60" t="str">
        <f t="shared" ref="S157:S193" ca="1" si="122">REFERENCIA.Unidade</f>
        <v>-</v>
      </c>
      <c r="T157" s="61" t="e">
        <f ca="1">OFFSET([1]CÁLCULO!H$15,ROW($T157)-ROW(T$15),0)</f>
        <v>#VALUE!</v>
      </c>
      <c r="U157" s="62"/>
      <c r="V157" s="63" t="s">
        <v>10</v>
      </c>
      <c r="W157" s="61">
        <f t="shared" ca="1" si="113"/>
        <v>0</v>
      </c>
      <c r="X157" s="64">
        <f t="shared" ref="X157:X158" ca="1" si="123">ROUND(SUM(X158),2)</f>
        <v>12353.91</v>
      </c>
      <c r="Y157" s="65" t="s">
        <v>63</v>
      </c>
      <c r="Z157" t="str">
        <f t="shared" ca="1" si="115"/>
        <v/>
      </c>
      <c r="AA157" s="66">
        <f ca="1">IF($C157="S",IF($Z157="CP",$X157,IF($Z157="RA",(($X157)*[1]QCI!$AA$3),0)),SomaAgrup)</f>
        <v>0</v>
      </c>
      <c r="AB157" s="67">
        <f t="shared" ca="1" si="116"/>
        <v>0</v>
      </c>
      <c r="AC157" s="68" t="str">
        <f t="shared" ca="1" si="117"/>
        <v/>
      </c>
      <c r="AD157" s="8" t="e">
        <f ca="1">IF(C157&lt;=CRONO.NivelExibicao,MAX($AD$15:OFFSET(AD157,-1,0))+IF($C157&lt;&gt;1,1,MAX(1,COUNTIF([1]QCI!$A$13:$A$24,OFFSET($E157,-1,0)))),"")</f>
        <v>#VALUE!</v>
      </c>
      <c r="AE157" s="18" t="b">
        <f t="shared" ca="1" si="118"/>
        <v>0</v>
      </c>
      <c r="AF157" s="69" t="e">
        <f t="shared" ca="1" si="119"/>
        <v>#VALUE!</v>
      </c>
      <c r="AG157" s="70"/>
      <c r="AH157" s="71">
        <f t="shared" si="120"/>
        <v>0.22819999999999999</v>
      </c>
      <c r="AJ157" s="72"/>
      <c r="AL157" s="73"/>
      <c r="AM157" s="74">
        <f t="shared" ca="1" si="0"/>
        <v>12353.91</v>
      </c>
      <c r="AN157" s="75">
        <f t="shared" si="121"/>
        <v>0</v>
      </c>
    </row>
    <row r="158" spans="1:40" x14ac:dyDescent="0.25">
      <c r="A158" t="str">
        <f t="shared" si="102"/>
        <v>S</v>
      </c>
      <c r="B158">
        <f t="shared" ca="1" si="103"/>
        <v>2</v>
      </c>
      <c r="C158">
        <f t="shared" ca="1" si="104"/>
        <v>2</v>
      </c>
      <c r="D158">
        <f t="shared" ca="1" si="105"/>
        <v>7</v>
      </c>
      <c r="E158" t="e">
        <f ca="1">IF($C158=1,OFFSET(E158,-1,0)+MAX(1,COUNTIF([1]QCI!$A$13:$A$24,OFFSET([1]ORÇAMENTO!E158,-1,0))),OFFSET(E158,-1,0))</f>
        <v>#VALUE!</v>
      </c>
      <c r="F158">
        <f t="shared" ca="1" si="106"/>
        <v>1</v>
      </c>
      <c r="G158">
        <f t="shared" ca="1" si="107"/>
        <v>0</v>
      </c>
      <c r="H158">
        <f t="shared" ca="1" si="108"/>
        <v>0</v>
      </c>
      <c r="I158">
        <f t="shared" ca="1" si="109"/>
        <v>0</v>
      </c>
      <c r="J158">
        <f t="shared" ca="1" si="98"/>
        <v>7</v>
      </c>
      <c r="K158">
        <f ca="1">IF(OR($C158="S",$C158=0),0,MATCH(OFFSET($D158,0,$C158)+IF($C158&lt;&gt;1,1,COUNTIF([1]QCI!$A$13:$A$24,[1]ORÇAMENTO!E158)),OFFSET($D158,1,$C158,ROW($C$223)-ROW($C158)),0))</f>
        <v>42</v>
      </c>
      <c r="L158" s="53" t="str">
        <f t="shared" ca="1" si="110"/>
        <v>F</v>
      </c>
      <c r="M158" s="54" t="s">
        <v>7</v>
      </c>
      <c r="N158" s="55" t="str">
        <f t="shared" ca="1" si="111"/>
        <v>Nível 2</v>
      </c>
      <c r="O158" s="56" t="s">
        <v>382</v>
      </c>
      <c r="P158" s="57" t="s">
        <v>62</v>
      </c>
      <c r="Q158" s="58"/>
      <c r="R158" s="59" t="s">
        <v>67</v>
      </c>
      <c r="S158" s="60" t="str">
        <f t="shared" ca="1" si="122"/>
        <v>-</v>
      </c>
      <c r="T158" s="61" t="e">
        <f ca="1">OFFSET([1]CÁLCULO!H$15,ROW($T158)-ROW(T$15),0)</f>
        <v>#VALUE!</v>
      </c>
      <c r="U158" s="62"/>
      <c r="V158" s="63" t="s">
        <v>10</v>
      </c>
      <c r="W158" s="61">
        <f t="shared" ca="1" si="113"/>
        <v>0</v>
      </c>
      <c r="X158" s="64">
        <f t="shared" ca="1" si="123"/>
        <v>12353.91</v>
      </c>
      <c r="Y158" s="65" t="s">
        <v>63</v>
      </c>
      <c r="Z158" t="str">
        <f t="shared" ca="1" si="115"/>
        <v/>
      </c>
      <c r="AA158" s="66">
        <f ca="1">IF($C158="S",IF($Z158="CP",$X158,IF($Z158="RA",(($X158)*[1]QCI!$AA$3),0)),SomaAgrup)</f>
        <v>0</v>
      </c>
      <c r="AB158" s="67">
        <f t="shared" ca="1" si="116"/>
        <v>0</v>
      </c>
      <c r="AC158" s="68" t="str">
        <f t="shared" ca="1" si="117"/>
        <v/>
      </c>
      <c r="AD158" s="8" t="e">
        <f ca="1">IF(C158&lt;=CRONO.NivelExibicao,MAX($AD$15:OFFSET(AD158,-1,0))+IF($C158&lt;&gt;1,1,MAX(1,COUNTIF([1]QCI!$A$13:$A$24,OFFSET($E158,-1,0)))),"")</f>
        <v>#VALUE!</v>
      </c>
      <c r="AE158" s="18" t="b">
        <f t="shared" ca="1" si="118"/>
        <v>0</v>
      </c>
      <c r="AF158" s="69" t="e">
        <f t="shared" ca="1" si="119"/>
        <v>#VALUE!</v>
      </c>
      <c r="AG158" s="70"/>
      <c r="AH158" s="71">
        <f t="shared" si="120"/>
        <v>0.22819999999999999</v>
      </c>
      <c r="AJ158" s="72"/>
      <c r="AL158" s="73"/>
      <c r="AM158" s="74">
        <f t="shared" ca="1" si="0"/>
        <v>12353.91</v>
      </c>
      <c r="AN158" s="75">
        <f t="shared" si="121"/>
        <v>0</v>
      </c>
    </row>
    <row r="159" spans="1:40" x14ac:dyDescent="0.25">
      <c r="A159">
        <f t="shared" si="102"/>
        <v>3</v>
      </c>
      <c r="B159">
        <f t="shared" ca="1" si="103"/>
        <v>3</v>
      </c>
      <c r="C159">
        <f t="shared" ca="1" si="104"/>
        <v>3</v>
      </c>
      <c r="D159">
        <f t="shared" ca="1" si="105"/>
        <v>6</v>
      </c>
      <c r="E159" t="e">
        <f ca="1">IF($C159=1,OFFSET(E159,-1,0)+MAX(1,COUNTIF([1]QCI!$A$13:$A$24,OFFSET([1]ORÇAMENTO!E159,-1,0))),OFFSET(E159,-1,0))</f>
        <v>#VALUE!</v>
      </c>
      <c r="F159">
        <f t="shared" ca="1" si="106"/>
        <v>1</v>
      </c>
      <c r="G159">
        <f t="shared" ca="1" si="107"/>
        <v>1</v>
      </c>
      <c r="H159">
        <f t="shared" ca="1" si="108"/>
        <v>0</v>
      </c>
      <c r="I159">
        <f t="shared" ca="1" si="109"/>
        <v>0</v>
      </c>
      <c r="J159">
        <f t="shared" ca="1" si="98"/>
        <v>6</v>
      </c>
      <c r="K159">
        <f ca="1">IF(OR($C159="S",$C159=0),0,MATCH(OFFSET($D159,0,$C159)+IF($C159&lt;&gt;1,1,COUNTIF([1]QCI!$A$13:$A$24,[1]ORÇAMENTO!E159)),OFFSET($D159,1,$C159,ROW($C$223)-ROW($C159)),0))</f>
        <v>10</v>
      </c>
      <c r="L159" s="53" t="str">
        <f t="shared" ca="1" si="110"/>
        <v>F</v>
      </c>
      <c r="M159" s="54" t="s">
        <v>5</v>
      </c>
      <c r="N159" s="55" t="str">
        <f t="shared" ca="1" si="111"/>
        <v>Nível 3</v>
      </c>
      <c r="O159" s="56" t="s">
        <v>383</v>
      </c>
      <c r="P159" s="57" t="s">
        <v>62</v>
      </c>
      <c r="Q159" s="58"/>
      <c r="R159" s="59" t="s">
        <v>104</v>
      </c>
      <c r="S159" s="60" t="str">
        <f t="shared" ca="1" si="122"/>
        <v>-</v>
      </c>
      <c r="T159" s="61" t="e">
        <f ca="1">OFFSET([1]CÁLCULO!H$15,ROW($T159)-ROW(T$15),0)</f>
        <v>#VALUE!</v>
      </c>
      <c r="U159" s="62"/>
      <c r="V159" s="63" t="s">
        <v>10</v>
      </c>
      <c r="W159" s="61">
        <f t="shared" ca="1" si="113"/>
        <v>0</v>
      </c>
      <c r="X159" s="64">
        <f ca="1">ROUND(SUM(X160:X164),2)</f>
        <v>12353.91</v>
      </c>
      <c r="Y159" s="65" t="s">
        <v>63</v>
      </c>
      <c r="Z159" t="str">
        <f t="shared" ca="1" si="115"/>
        <v/>
      </c>
      <c r="AA159" s="66">
        <f ca="1">IF($C159="S",IF($Z159="CP",$X159,IF($Z159="RA",(($X159)*[1]QCI!$AA$3),0)),SomaAgrup)</f>
        <v>0</v>
      </c>
      <c r="AB159" s="67">
        <f t="shared" ca="1" si="116"/>
        <v>0</v>
      </c>
      <c r="AC159" s="68" t="str">
        <f t="shared" ca="1" si="117"/>
        <v/>
      </c>
      <c r="AD159" s="8" t="e">
        <f ca="1">IF(C159&lt;=CRONO.NivelExibicao,MAX($AD$15:OFFSET(AD159,-1,0))+IF($C159&lt;&gt;1,1,MAX(1,COUNTIF([1]QCI!$A$13:$A$24,OFFSET($E159,-1,0)))),"")</f>
        <v>#VALUE!</v>
      </c>
      <c r="AE159" s="18" t="b">
        <f t="shared" ca="1" si="118"/>
        <v>0</v>
      </c>
      <c r="AF159" s="69" t="e">
        <f t="shared" ca="1" si="119"/>
        <v>#VALUE!</v>
      </c>
      <c r="AG159" s="70"/>
      <c r="AH159" s="71">
        <f t="shared" si="120"/>
        <v>0.22819999999999999</v>
      </c>
      <c r="AJ159" s="72"/>
      <c r="AL159" s="73"/>
      <c r="AM159" s="74">
        <f t="shared" ca="1" si="0"/>
        <v>12353.91</v>
      </c>
      <c r="AN159" s="75">
        <f t="shared" si="121"/>
        <v>0</v>
      </c>
    </row>
    <row r="160" spans="1:40" ht="30" x14ac:dyDescent="0.25">
      <c r="A160" t="str">
        <f t="shared" si="102"/>
        <v>S</v>
      </c>
      <c r="B160">
        <f t="shared" ca="1" si="103"/>
        <v>3</v>
      </c>
      <c r="C160" t="str">
        <f t="shared" ca="1" si="104"/>
        <v>S</v>
      </c>
      <c r="D160">
        <f t="shared" ca="1" si="105"/>
        <v>0</v>
      </c>
      <c r="E160" t="e">
        <f ca="1">IF($C160=1,OFFSET(E160,-1,0)+MAX(1,COUNTIF([1]QCI!$A$13:$A$24,OFFSET([1]ORÇAMENTO!E160,-1,0))),OFFSET(E160,-1,0))</f>
        <v>#VALUE!</v>
      </c>
      <c r="F160">
        <f t="shared" ca="1" si="106"/>
        <v>1</v>
      </c>
      <c r="G160">
        <f t="shared" ca="1" si="107"/>
        <v>1</v>
      </c>
      <c r="H160">
        <f t="shared" ca="1" si="108"/>
        <v>0</v>
      </c>
      <c r="I160">
        <f t="shared" ca="1" si="109"/>
        <v>1</v>
      </c>
      <c r="J160">
        <f t="shared" ca="1" si="98"/>
        <v>0</v>
      </c>
      <c r="K160">
        <f ca="1">IF(OR($C160="S",$C160=0),0,MATCH(OFFSET($D160,0,$C160)+IF($C160&lt;&gt;1,1,COUNTIF([1]QCI!$A$13:$A$24,[1]ORÇAMENTO!E160)),OFFSET($D160,1,$C160,ROW($C$223)-ROW($C160)),0))</f>
        <v>0</v>
      </c>
      <c r="L160" s="53" t="str">
        <f t="shared" ca="1" si="110"/>
        <v>F</v>
      </c>
      <c r="M160" s="54" t="s">
        <v>7</v>
      </c>
      <c r="N160" s="55" t="str">
        <f t="shared" ca="1" si="111"/>
        <v>Serviço</v>
      </c>
      <c r="O160" s="56" t="s">
        <v>384</v>
      </c>
      <c r="P160" s="57" t="s">
        <v>62</v>
      </c>
      <c r="Q160" s="58" t="s">
        <v>134</v>
      </c>
      <c r="R160" s="59" t="s">
        <v>127</v>
      </c>
      <c r="S160" s="60" t="s">
        <v>141</v>
      </c>
      <c r="T160" s="61">
        <f t="shared" ref="T160:T162" si="124">AJ160</f>
        <v>70.22</v>
      </c>
      <c r="U160" s="62">
        <f t="shared" si="80"/>
        <v>2.81</v>
      </c>
      <c r="V160" s="63" t="s">
        <v>10</v>
      </c>
      <c r="W160" s="61">
        <f t="shared" ca="1" si="113"/>
        <v>3.45</v>
      </c>
      <c r="X160" s="64">
        <f t="shared" ca="1" si="114"/>
        <v>242.26</v>
      </c>
      <c r="Y160" s="65" t="s">
        <v>63</v>
      </c>
      <c r="Z160" t="str">
        <f t="shared" ca="1" si="115"/>
        <v>RA</v>
      </c>
      <c r="AA160" s="66">
        <f ca="1">IF($C160="S",IF($Z160="CP",$X160,IF($Z160="RA",(($X160)*[1]QCI!$AA$3),0)),SomaAgrup)</f>
        <v>0</v>
      </c>
      <c r="AB160" s="67">
        <f t="shared" ca="1" si="116"/>
        <v>0</v>
      </c>
      <c r="AC160" s="68" t="str">
        <f t="shared" ca="1" si="117"/>
        <v/>
      </c>
      <c r="AD160" s="8" t="str">
        <f ca="1">IF(C160&lt;=CRONO.NivelExibicao,MAX($AD$15:OFFSET(AD160,-1,0))+IF($C160&lt;&gt;1,1,MAX(1,COUNTIF([1]QCI!$A$13:$A$24,OFFSET($E160,-1,0)))),"")</f>
        <v/>
      </c>
      <c r="AE160" s="18" t="str">
        <f t="shared" ca="1" si="118"/>
        <v xml:space="preserve">SINAPI  97647 </v>
      </c>
      <c r="AF160" s="69" t="e">
        <f t="shared" ca="1" si="119"/>
        <v>#VALUE!</v>
      </c>
      <c r="AG160" s="70">
        <v>2.81</v>
      </c>
      <c r="AH160" s="71">
        <f t="shared" si="120"/>
        <v>0.22819999999999999</v>
      </c>
      <c r="AJ160" s="72">
        <v>70.22</v>
      </c>
      <c r="AL160" s="73"/>
      <c r="AM160" s="74">
        <f t="shared" ca="1" si="0"/>
        <v>242.26</v>
      </c>
      <c r="AN160" s="75">
        <f t="shared" si="121"/>
        <v>3.45</v>
      </c>
    </row>
    <row r="161" spans="1:40" ht="30" x14ac:dyDescent="0.25">
      <c r="A161" t="str">
        <f t="shared" si="102"/>
        <v>S</v>
      </c>
      <c r="B161">
        <f t="shared" ca="1" si="103"/>
        <v>3</v>
      </c>
      <c r="C161" t="str">
        <f t="shared" ca="1" si="104"/>
        <v>S</v>
      </c>
      <c r="D161">
        <f t="shared" ca="1" si="105"/>
        <v>0</v>
      </c>
      <c r="E161" t="e">
        <f ca="1">IF($C161=1,OFFSET(E161,-1,0)+MAX(1,COUNTIF([1]QCI!$A$13:$A$24,OFFSET([1]ORÇAMENTO!E161,-1,0))),OFFSET(E161,-1,0))</f>
        <v>#VALUE!</v>
      </c>
      <c r="F161">
        <f t="shared" ca="1" si="106"/>
        <v>1</v>
      </c>
      <c r="G161">
        <f t="shared" ca="1" si="107"/>
        <v>1</v>
      </c>
      <c r="H161">
        <f t="shared" ca="1" si="108"/>
        <v>0</v>
      </c>
      <c r="I161">
        <f t="shared" ca="1" si="109"/>
        <v>2</v>
      </c>
      <c r="J161">
        <f t="shared" ca="1" si="98"/>
        <v>0</v>
      </c>
      <c r="K161">
        <f ca="1">IF(OR($C161="S",$C161=0),0,MATCH(OFFSET($D161,0,$C161)+IF($C161&lt;&gt;1,1,COUNTIF([1]QCI!$A$13:$A$24,[1]ORÇAMENTO!E161)),OFFSET($D161,1,$C161,ROW($C$223)-ROW($C161)),0))</f>
        <v>0</v>
      </c>
      <c r="L161" s="53" t="str">
        <f t="shared" ca="1" si="110"/>
        <v>F</v>
      </c>
      <c r="M161" s="54" t="s">
        <v>7</v>
      </c>
      <c r="N161" s="55" t="str">
        <f t="shared" ca="1" si="111"/>
        <v>Serviço</v>
      </c>
      <c r="O161" s="56" t="s">
        <v>385</v>
      </c>
      <c r="P161" s="57" t="s">
        <v>62</v>
      </c>
      <c r="Q161" s="58" t="s">
        <v>135</v>
      </c>
      <c r="R161" s="59" t="s">
        <v>128</v>
      </c>
      <c r="S161" s="60" t="s">
        <v>141</v>
      </c>
      <c r="T161" s="61">
        <f t="shared" si="124"/>
        <v>70.22</v>
      </c>
      <c r="U161" s="62">
        <f t="shared" si="80"/>
        <v>6.04</v>
      </c>
      <c r="V161" s="63" t="s">
        <v>10</v>
      </c>
      <c r="W161" s="61">
        <f t="shared" ca="1" si="113"/>
        <v>7.42</v>
      </c>
      <c r="X161" s="64">
        <f t="shared" ca="1" si="114"/>
        <v>521.03</v>
      </c>
      <c r="Y161" s="65" t="s">
        <v>63</v>
      </c>
      <c r="Z161" t="str">
        <f t="shared" ca="1" si="115"/>
        <v>RA</v>
      </c>
      <c r="AA161" s="66">
        <f ca="1">IF($C161="S",IF($Z161="CP",$X161,IF($Z161="RA",(($X161)*[1]QCI!$AA$3),0)),SomaAgrup)</f>
        <v>0</v>
      </c>
      <c r="AB161" s="67">
        <f t="shared" ca="1" si="116"/>
        <v>0</v>
      </c>
      <c r="AC161" s="68" t="str">
        <f t="shared" ca="1" si="117"/>
        <v/>
      </c>
      <c r="AD161" s="8" t="str">
        <f ca="1">IF(C161&lt;=CRONO.NivelExibicao,MAX($AD$15:OFFSET(AD161,-1,0))+IF($C161&lt;&gt;1,1,MAX(1,COUNTIF([1]QCI!$A$13:$A$24,OFFSET($E161,-1,0)))),"")</f>
        <v/>
      </c>
      <c r="AE161" s="18" t="str">
        <f t="shared" ca="1" si="118"/>
        <v xml:space="preserve">SINAPI  97650 </v>
      </c>
      <c r="AF161" s="69" t="e">
        <f t="shared" ca="1" si="119"/>
        <v>#VALUE!</v>
      </c>
      <c r="AG161" s="70">
        <v>6.04</v>
      </c>
      <c r="AH161" s="71">
        <f t="shared" si="120"/>
        <v>0.22819999999999999</v>
      </c>
      <c r="AJ161" s="72">
        <v>70.22</v>
      </c>
      <c r="AL161" s="73"/>
      <c r="AM161" s="74">
        <f t="shared" ca="1" si="0"/>
        <v>521.03</v>
      </c>
      <c r="AN161" s="75">
        <f t="shared" si="121"/>
        <v>7.42</v>
      </c>
    </row>
    <row r="162" spans="1:40" ht="45" x14ac:dyDescent="0.25">
      <c r="A162" t="str">
        <f t="shared" si="102"/>
        <v>S</v>
      </c>
      <c r="B162">
        <f t="shared" ca="1" si="103"/>
        <v>3</v>
      </c>
      <c r="C162" t="str">
        <f t="shared" ca="1" si="104"/>
        <v>S</v>
      </c>
      <c r="D162">
        <f t="shared" ca="1" si="105"/>
        <v>0</v>
      </c>
      <c r="E162" t="e">
        <f ca="1">IF($C162=1,OFFSET(E162,-1,0)+MAX(1,COUNTIF([1]QCI!$A$13:$A$24,OFFSET([1]ORÇAMENTO!E162,-1,0))),OFFSET(E162,-1,0))</f>
        <v>#VALUE!</v>
      </c>
      <c r="F162">
        <f t="shared" ca="1" si="106"/>
        <v>1</v>
      </c>
      <c r="G162">
        <f t="shared" ca="1" si="107"/>
        <v>1</v>
      </c>
      <c r="H162">
        <f t="shared" ca="1" si="108"/>
        <v>0</v>
      </c>
      <c r="I162">
        <f t="shared" ca="1" si="109"/>
        <v>3</v>
      </c>
      <c r="J162">
        <f t="shared" ca="1" si="98"/>
        <v>0</v>
      </c>
      <c r="K162">
        <f ca="1">IF(OR($C162="S",$C162=0),0,MATCH(OFFSET($D162,0,$C162)+IF($C162&lt;&gt;1,1,COUNTIF([1]QCI!$A$13:$A$24,[1]ORÇAMENTO!E162)),OFFSET($D162,1,$C162,ROW($C$223)-ROW($C162)),0))</f>
        <v>0</v>
      </c>
      <c r="L162" s="53" t="str">
        <f t="shared" ca="1" si="110"/>
        <v>F</v>
      </c>
      <c r="M162" s="54" t="s">
        <v>7</v>
      </c>
      <c r="N162" s="55" t="str">
        <f t="shared" ca="1" si="111"/>
        <v>Serviço</v>
      </c>
      <c r="O162" s="56" t="s">
        <v>386</v>
      </c>
      <c r="P162" s="57" t="s">
        <v>62</v>
      </c>
      <c r="Q162" s="58" t="s">
        <v>138</v>
      </c>
      <c r="R162" s="59" t="s">
        <v>131</v>
      </c>
      <c r="S162" s="60" t="s">
        <v>141</v>
      </c>
      <c r="T162" s="61">
        <f t="shared" si="124"/>
        <v>70.22</v>
      </c>
      <c r="U162" s="62">
        <f t="shared" si="80"/>
        <v>80.97</v>
      </c>
      <c r="V162" s="63" t="s">
        <v>10</v>
      </c>
      <c r="W162" s="61">
        <f t="shared" ca="1" si="113"/>
        <v>99.45</v>
      </c>
      <c r="X162" s="64">
        <f t="shared" ca="1" si="114"/>
        <v>6983.38</v>
      </c>
      <c r="Y162" s="65" t="s">
        <v>63</v>
      </c>
      <c r="Z162" t="str">
        <f t="shared" ca="1" si="115"/>
        <v>RA</v>
      </c>
      <c r="AA162" s="66">
        <f ca="1">IF($C162="S",IF($Z162="CP",$X162,IF($Z162="RA",(($X162)*[1]QCI!$AA$3),0)),SomaAgrup)</f>
        <v>0</v>
      </c>
      <c r="AB162" s="67">
        <f t="shared" ca="1" si="116"/>
        <v>0</v>
      </c>
      <c r="AC162" s="68" t="str">
        <f t="shared" ca="1" si="117"/>
        <v/>
      </c>
      <c r="AD162" s="8" t="str">
        <f ca="1">IF(C162&lt;=CRONO.NivelExibicao,MAX($AD$15:OFFSET(AD162,-1,0))+IF($C162&lt;&gt;1,1,MAX(1,COUNTIF([1]QCI!$A$13:$A$24,OFFSET($E162,-1,0)))),"")</f>
        <v/>
      </c>
      <c r="AE162" s="18" t="str">
        <f t="shared" ca="1" si="118"/>
        <v xml:space="preserve">SINAPI  92539 </v>
      </c>
      <c r="AF162" s="69" t="e">
        <f t="shared" ca="1" si="119"/>
        <v>#VALUE!</v>
      </c>
      <c r="AG162" s="70">
        <v>80.97</v>
      </c>
      <c r="AH162" s="71">
        <f t="shared" si="120"/>
        <v>0.22819999999999999</v>
      </c>
      <c r="AJ162" s="72">
        <v>70.22</v>
      </c>
      <c r="AL162" s="73"/>
      <c r="AM162" s="74">
        <f t="shared" ca="1" si="0"/>
        <v>6983.38</v>
      </c>
      <c r="AN162" s="75">
        <f t="shared" si="121"/>
        <v>99.45</v>
      </c>
    </row>
    <row r="163" spans="1:40" ht="30" x14ac:dyDescent="0.25">
      <c r="A163" t="str">
        <f t="shared" si="102"/>
        <v>S</v>
      </c>
      <c r="B163">
        <f t="shared" ca="1" si="103"/>
        <v>3</v>
      </c>
      <c r="C163" t="str">
        <f t="shared" ca="1" si="104"/>
        <v>S</v>
      </c>
      <c r="D163">
        <f t="shared" ca="1" si="105"/>
        <v>0</v>
      </c>
      <c r="E163" t="e">
        <f ca="1">IF($C163=1,OFFSET(E163,-1,0)+MAX(1,COUNTIF([1]QCI!$A$13:$A$24,OFFSET([1]ORÇAMENTO!E164,-1,0))),OFFSET(E163,-1,0))</f>
        <v>#VALUE!</v>
      </c>
      <c r="F163">
        <f t="shared" ca="1" si="106"/>
        <v>1</v>
      </c>
      <c r="G163">
        <f t="shared" ca="1" si="107"/>
        <v>1</v>
      </c>
      <c r="H163">
        <f t="shared" ca="1" si="108"/>
        <v>0</v>
      </c>
      <c r="I163">
        <f t="shared" ca="1" si="109"/>
        <v>4</v>
      </c>
      <c r="J163">
        <f t="shared" ca="1" si="98"/>
        <v>0</v>
      </c>
      <c r="K163">
        <f ca="1">IF(OR($C163="S",$C163=0),0,MATCH(OFFSET($D163,0,$C163)+IF($C163&lt;&gt;1,1,COUNTIF([1]QCI!$A$13:$A$24,[1]ORÇAMENTO!E164)),OFFSET($D163,1,$C163,ROW($C$223)-ROW($C163)),0))</f>
        <v>0</v>
      </c>
      <c r="L163" s="53" t="str">
        <f t="shared" ca="1" si="110"/>
        <v>F</v>
      </c>
      <c r="M163" s="54" t="s">
        <v>7</v>
      </c>
      <c r="N163" s="55" t="str">
        <f t="shared" ca="1" si="111"/>
        <v>Serviço</v>
      </c>
      <c r="O163" s="56" t="s">
        <v>387</v>
      </c>
      <c r="P163" s="57" t="s">
        <v>62</v>
      </c>
      <c r="Q163" s="58" t="s">
        <v>139</v>
      </c>
      <c r="R163" s="59" t="s">
        <v>132</v>
      </c>
      <c r="S163" s="60" t="s">
        <v>141</v>
      </c>
      <c r="T163" s="61">
        <f t="shared" ref="T163:T164" si="125">AJ163</f>
        <v>70.22</v>
      </c>
      <c r="U163" s="62">
        <f t="shared" si="80"/>
        <v>34.47</v>
      </c>
      <c r="V163" s="63" t="s">
        <v>10</v>
      </c>
      <c r="W163" s="61">
        <f t="shared" ca="1" si="113"/>
        <v>42.34</v>
      </c>
      <c r="X163" s="64">
        <f t="shared" ca="1" si="114"/>
        <v>2973.11</v>
      </c>
      <c r="Y163" s="65" t="s">
        <v>63</v>
      </c>
      <c r="Z163" t="str">
        <f t="shared" ca="1" si="115"/>
        <v>RA</v>
      </c>
      <c r="AA163" s="66">
        <f ca="1">IF($C163="S",IF($Z163="CP",$X163,IF($Z163="RA",(($X163)*[1]QCI!$AA$3),0)),SomaAgrup)</f>
        <v>0</v>
      </c>
      <c r="AB163" s="67">
        <f t="shared" ca="1" si="116"/>
        <v>0</v>
      </c>
      <c r="AC163" s="68" t="str">
        <f t="shared" ca="1" si="117"/>
        <v/>
      </c>
      <c r="AD163" s="8" t="str">
        <f ca="1">IF(C163&lt;=CRONO.NivelExibicao,MAX($AD$15:OFFSET(AD163,-1,0))+IF($C163&lt;&gt;1,1,MAX(1,COUNTIF([1]QCI!$A$13:$A$24,OFFSET($E163,-1,0)))),"")</f>
        <v/>
      </c>
      <c r="AE163" s="18" t="str">
        <f t="shared" ca="1" si="118"/>
        <v xml:space="preserve">SINAPI  94195 </v>
      </c>
      <c r="AF163" s="69" t="e">
        <f t="shared" ca="1" si="119"/>
        <v>#VALUE!</v>
      </c>
      <c r="AG163" s="70">
        <v>34.47</v>
      </c>
      <c r="AH163" s="71">
        <f t="shared" si="120"/>
        <v>0.22819999999999999</v>
      </c>
      <c r="AJ163" s="72">
        <v>70.22</v>
      </c>
      <c r="AL163" s="73"/>
      <c r="AM163" s="74">
        <f t="shared" ca="1" si="0"/>
        <v>2973.11</v>
      </c>
      <c r="AN163" s="75">
        <f t="shared" si="121"/>
        <v>42.34</v>
      </c>
    </row>
    <row r="164" spans="1:40" ht="30" x14ac:dyDescent="0.25">
      <c r="A164" t="str">
        <f t="shared" si="102"/>
        <v>S</v>
      </c>
      <c r="B164">
        <f t="shared" ca="1" si="103"/>
        <v>3</v>
      </c>
      <c r="C164" t="str">
        <f t="shared" ca="1" si="104"/>
        <v>S</v>
      </c>
      <c r="D164">
        <f t="shared" ca="1" si="105"/>
        <v>0</v>
      </c>
      <c r="E164" t="e">
        <f ca="1">IF($C164=1,OFFSET(E164,-1,0)+MAX(1,COUNTIF([1]QCI!$A$13:$A$24,OFFSET([1]ORÇAMENTO!E165,-1,0))),OFFSET(E164,-1,0))</f>
        <v>#VALUE!</v>
      </c>
      <c r="F164">
        <f t="shared" ca="1" si="106"/>
        <v>1</v>
      </c>
      <c r="G164">
        <f t="shared" ca="1" si="107"/>
        <v>1</v>
      </c>
      <c r="H164">
        <f t="shared" ca="1" si="108"/>
        <v>0</v>
      </c>
      <c r="I164">
        <f t="shared" ca="1" si="109"/>
        <v>5</v>
      </c>
      <c r="J164">
        <f t="shared" ca="1" si="98"/>
        <v>0</v>
      </c>
      <c r="K164">
        <f ca="1">IF(OR($C164="S",$C164=0),0,MATCH(OFFSET($D164,0,$C164)+IF($C164&lt;&gt;1,1,COUNTIF([1]QCI!$A$13:$A$24,[1]ORÇAMENTO!E165)),OFFSET($D164,1,$C164,ROW($C$223)-ROW($C164)),0))</f>
        <v>0</v>
      </c>
      <c r="L164" s="53" t="str">
        <f t="shared" ca="1" si="110"/>
        <v>F</v>
      </c>
      <c r="M164" s="54" t="s">
        <v>7</v>
      </c>
      <c r="N164" s="55" t="str">
        <f t="shared" ca="1" si="111"/>
        <v>Serviço</v>
      </c>
      <c r="O164" s="56" t="s">
        <v>388</v>
      </c>
      <c r="P164" s="57" t="s">
        <v>62</v>
      </c>
      <c r="Q164" s="58" t="s">
        <v>200</v>
      </c>
      <c r="R164" s="59" t="s">
        <v>201</v>
      </c>
      <c r="S164" s="60" t="s">
        <v>143</v>
      </c>
      <c r="T164" s="61">
        <f t="shared" si="125"/>
        <v>25.3</v>
      </c>
      <c r="U164" s="62">
        <f t="shared" si="80"/>
        <v>52.59</v>
      </c>
      <c r="V164" s="63" t="s">
        <v>10</v>
      </c>
      <c r="W164" s="61">
        <f t="shared" ca="1" si="113"/>
        <v>64.59</v>
      </c>
      <c r="X164" s="64">
        <f t="shared" ca="1" si="114"/>
        <v>1634.13</v>
      </c>
      <c r="Y164" s="65" t="s">
        <v>63</v>
      </c>
      <c r="Z164" t="str">
        <f t="shared" ca="1" si="115"/>
        <v>RA</v>
      </c>
      <c r="AA164" s="66">
        <f ca="1">IF($C164="S",IF($Z164="CP",$X164,IF($Z164="RA",(($X164)*[1]QCI!$AA$3),0)),SomaAgrup)</f>
        <v>0</v>
      </c>
      <c r="AB164" s="67">
        <f t="shared" ca="1" si="116"/>
        <v>0</v>
      </c>
      <c r="AC164" s="68" t="str">
        <f t="shared" ca="1" si="117"/>
        <v/>
      </c>
      <c r="AD164" s="8" t="str">
        <f ca="1">IF(C164&lt;=CRONO.NivelExibicao,MAX($AD$15:OFFSET(AD164,-1,0))+IF($C164&lt;&gt;1,1,MAX(1,COUNTIF([1]QCI!$A$13:$A$24,OFFSET($E164,-1,0)))),"")</f>
        <v/>
      </c>
      <c r="AE164" s="18" t="str">
        <f t="shared" ca="1" si="118"/>
        <v xml:space="preserve">SINAPI  94231 </v>
      </c>
      <c r="AF164" s="69" t="e">
        <f t="shared" ca="1" si="119"/>
        <v>#VALUE!</v>
      </c>
      <c r="AG164" s="70">
        <v>52.59</v>
      </c>
      <c r="AH164" s="71">
        <f t="shared" si="120"/>
        <v>0.22819999999999999</v>
      </c>
      <c r="AJ164" s="72">
        <v>25.3</v>
      </c>
      <c r="AL164" s="73"/>
      <c r="AM164" s="74">
        <f t="shared" ca="1" si="0"/>
        <v>1634.13</v>
      </c>
      <c r="AN164" s="75">
        <f t="shared" si="121"/>
        <v>64.59</v>
      </c>
    </row>
    <row r="165" spans="1:40" x14ac:dyDescent="0.25">
      <c r="A165">
        <f t="shared" si="102"/>
        <v>1</v>
      </c>
      <c r="B165">
        <f t="shared" ca="1" si="103"/>
        <v>1</v>
      </c>
      <c r="C165">
        <f t="shared" ca="1" si="104"/>
        <v>1</v>
      </c>
      <c r="D165">
        <f t="shared" ca="1" si="105"/>
        <v>58</v>
      </c>
      <c r="E165" t="e">
        <f ca="1">IF($C165=1,OFFSET(E165,-1,0)+MAX(1,COUNTIF([1]QCI!$A$13:$A$24,OFFSET([1]ORÇAMENTO!E166,-1,0))),OFFSET(E165,-1,0))</f>
        <v>#VALUE!</v>
      </c>
      <c r="F165">
        <f t="shared" ca="1" si="106"/>
        <v>0</v>
      </c>
      <c r="G165">
        <f t="shared" ca="1" si="107"/>
        <v>0</v>
      </c>
      <c r="H165">
        <f t="shared" ca="1" si="108"/>
        <v>0</v>
      </c>
      <c r="I165">
        <f t="shared" ca="1" si="109"/>
        <v>0</v>
      </c>
      <c r="J165">
        <f t="shared" ca="1" si="98"/>
        <v>58</v>
      </c>
      <c r="K165" t="e">
        <f ca="1">IF(OR($C165="S",$C165=0),0,MATCH(OFFSET($D165,0,$C165)+IF($C165&lt;&gt;1,1,COUNTIF([1]QCI!$A$13:$A$24,[1]ORÇAMENTO!E166)),OFFSET($D165,1,$C165,ROW($C$223)-ROW($C165)),0))</f>
        <v>#VALUE!</v>
      </c>
      <c r="L165" s="53" t="str">
        <f t="shared" ca="1" si="110"/>
        <v>F</v>
      </c>
      <c r="M165" s="54" t="s">
        <v>3</v>
      </c>
      <c r="N165" s="55" t="str">
        <f t="shared" ca="1" si="111"/>
        <v>Meta</v>
      </c>
      <c r="O165" s="56" t="s">
        <v>389</v>
      </c>
      <c r="P165" s="57" t="s">
        <v>62</v>
      </c>
      <c r="Q165" s="58"/>
      <c r="R165" s="59" t="s">
        <v>106</v>
      </c>
      <c r="S165" s="60" t="str">
        <f t="shared" ca="1" si="122"/>
        <v>-</v>
      </c>
      <c r="T165" s="61" t="e">
        <f ca="1">OFFSET([1]CÁLCULO!H$15,ROW($T165)-ROW(T$15),0)</f>
        <v>#VALUE!</v>
      </c>
      <c r="U165" s="62"/>
      <c r="V165" s="63" t="s">
        <v>10</v>
      </c>
      <c r="W165" s="61">
        <f t="shared" ca="1" si="113"/>
        <v>0</v>
      </c>
      <c r="X165" s="64">
        <f ca="1">ROUND(SUM(X166,X169),2)</f>
        <v>3773.69</v>
      </c>
      <c r="Y165" s="65" t="s">
        <v>63</v>
      </c>
      <c r="Z165" t="str">
        <f t="shared" ca="1" si="115"/>
        <v/>
      </c>
      <c r="AA165" s="66">
        <f ca="1">IF($C165="S",IF($Z165="CP",$X165,IF($Z165="RA",(($X165)*[1]QCI!$AA$3),0)),SomaAgrup)</f>
        <v>0</v>
      </c>
      <c r="AB165" s="67">
        <f t="shared" ca="1" si="116"/>
        <v>0</v>
      </c>
      <c r="AC165" s="68" t="str">
        <f t="shared" ca="1" si="117"/>
        <v/>
      </c>
      <c r="AD165" s="8" t="e">
        <f ca="1">IF(C165&lt;=CRONO.NivelExibicao,MAX($AD$15:OFFSET(AD165,-1,0))+IF($C165&lt;&gt;1,1,MAX(1,COUNTIF([1]QCI!$A$13:$A$24,OFFSET($E165,-1,0)))),"")</f>
        <v>#VALUE!</v>
      </c>
      <c r="AE165" s="18" t="b">
        <f t="shared" ca="1" si="118"/>
        <v>0</v>
      </c>
      <c r="AF165" s="69" t="e">
        <f t="shared" ca="1" si="119"/>
        <v>#VALUE!</v>
      </c>
      <c r="AG165" s="70"/>
      <c r="AH165" s="71">
        <f t="shared" si="120"/>
        <v>0.22819999999999999</v>
      </c>
      <c r="AJ165" s="72"/>
      <c r="AL165" s="73"/>
      <c r="AM165" s="74">
        <f t="shared" ca="1" si="0"/>
        <v>3773.69</v>
      </c>
      <c r="AN165" s="75">
        <f t="shared" si="121"/>
        <v>0</v>
      </c>
    </row>
    <row r="166" spans="1:40" x14ac:dyDescent="0.25">
      <c r="A166" t="str">
        <f t="shared" si="102"/>
        <v>S</v>
      </c>
      <c r="B166">
        <f t="shared" ca="1" si="103"/>
        <v>2</v>
      </c>
      <c r="C166">
        <f t="shared" ca="1" si="104"/>
        <v>2</v>
      </c>
      <c r="D166">
        <f t="shared" ca="1" si="105"/>
        <v>6</v>
      </c>
      <c r="E166" t="e">
        <f ca="1">IF($C166=1,OFFSET(E166,-1,0)+MAX(1,COUNTIF([1]QCI!$A$13:$A$24,OFFSET([1]ORÇAMENTO!E167,-1,0))),OFFSET(E166,-1,0))</f>
        <v>#VALUE!</v>
      </c>
      <c r="F166">
        <f t="shared" ca="1" si="106"/>
        <v>1</v>
      </c>
      <c r="G166">
        <f t="shared" ca="1" si="107"/>
        <v>0</v>
      </c>
      <c r="H166">
        <f t="shared" ca="1" si="108"/>
        <v>0</v>
      </c>
      <c r="I166">
        <f t="shared" ca="1" si="109"/>
        <v>0</v>
      </c>
      <c r="J166">
        <f t="shared" ca="1" si="98"/>
        <v>6</v>
      </c>
      <c r="K166">
        <f ca="1">IF(OR($C166="S",$C166=0),0,MATCH(OFFSET($D166,0,$C166)+IF($C166&lt;&gt;1,1,COUNTIF([1]QCI!$A$13:$A$24,[1]ORÇAMENTO!E167)),OFFSET($D166,1,$C166,ROW($C$223)-ROW($C166)),0))</f>
        <v>34</v>
      </c>
      <c r="L166" s="53" t="str">
        <f t="shared" ca="1" si="110"/>
        <v>F</v>
      </c>
      <c r="M166" s="54" t="s">
        <v>7</v>
      </c>
      <c r="N166" s="55" t="str">
        <f t="shared" ca="1" si="111"/>
        <v>Nível 2</v>
      </c>
      <c r="O166" s="56" t="s">
        <v>390</v>
      </c>
      <c r="P166" s="57" t="s">
        <v>62</v>
      </c>
      <c r="Q166" s="58"/>
      <c r="R166" s="59" t="s">
        <v>67</v>
      </c>
      <c r="S166" s="60" t="str">
        <f t="shared" ca="1" si="122"/>
        <v>-</v>
      </c>
      <c r="T166" s="61" t="e">
        <f ca="1">OFFSET([1]CÁLCULO!H$15,ROW($T166)-ROW(T$15),0)</f>
        <v>#VALUE!</v>
      </c>
      <c r="U166" s="62"/>
      <c r="V166" s="63" t="s">
        <v>10</v>
      </c>
      <c r="W166" s="61">
        <f t="shared" ca="1" si="113"/>
        <v>0</v>
      </c>
      <c r="X166" s="64">
        <f t="shared" ref="X166:X167" ca="1" si="126">ROUND(SUM(X167),2)</f>
        <v>540.91999999999996</v>
      </c>
      <c r="Y166" s="65" t="s">
        <v>63</v>
      </c>
      <c r="Z166" t="str">
        <f t="shared" ca="1" si="115"/>
        <v/>
      </c>
      <c r="AA166" s="66">
        <f ca="1">IF($C166="S",IF($Z166="CP",$X166,IF($Z166="RA",(($X166)*[1]QCI!$AA$3),0)),SomaAgrup)</f>
        <v>0</v>
      </c>
      <c r="AB166" s="67">
        <f t="shared" ca="1" si="116"/>
        <v>0</v>
      </c>
      <c r="AC166" s="68" t="str">
        <f t="shared" ca="1" si="117"/>
        <v/>
      </c>
      <c r="AD166" s="8" t="e">
        <f ca="1">IF(C166&lt;=CRONO.NivelExibicao,MAX($AD$15:OFFSET(AD166,-1,0))+IF($C166&lt;&gt;1,1,MAX(1,COUNTIF([1]QCI!$A$13:$A$24,OFFSET($E166,-1,0)))),"")</f>
        <v>#VALUE!</v>
      </c>
      <c r="AE166" s="18" t="b">
        <f t="shared" ca="1" si="118"/>
        <v>0</v>
      </c>
      <c r="AF166" s="69" t="e">
        <f t="shared" ca="1" si="119"/>
        <v>#VALUE!</v>
      </c>
      <c r="AG166" s="70"/>
      <c r="AH166" s="71">
        <f t="shared" si="120"/>
        <v>0.22819999999999999</v>
      </c>
      <c r="AJ166" s="72"/>
      <c r="AL166" s="73"/>
      <c r="AM166" s="74">
        <f t="shared" ca="1" si="0"/>
        <v>540.91999999999996</v>
      </c>
      <c r="AN166" s="75">
        <f t="shared" si="121"/>
        <v>0</v>
      </c>
    </row>
    <row r="167" spans="1:40" x14ac:dyDescent="0.25">
      <c r="A167">
        <f t="shared" si="102"/>
        <v>3</v>
      </c>
      <c r="B167">
        <f t="shared" ca="1" si="103"/>
        <v>3</v>
      </c>
      <c r="C167">
        <f t="shared" ca="1" si="104"/>
        <v>3</v>
      </c>
      <c r="D167">
        <f t="shared" ca="1" si="105"/>
        <v>2</v>
      </c>
      <c r="E167" t="e">
        <f ca="1">IF($C167=1,OFFSET(E167,-1,0)+MAX(1,COUNTIF([1]QCI!$A$13:$A$24,OFFSET([1]ORÇAMENTO!E168,-1,0))),OFFSET(E167,-1,0))</f>
        <v>#VALUE!</v>
      </c>
      <c r="F167">
        <f t="shared" ca="1" si="106"/>
        <v>1</v>
      </c>
      <c r="G167">
        <f t="shared" ca="1" si="107"/>
        <v>1</v>
      </c>
      <c r="H167">
        <f t="shared" ca="1" si="108"/>
        <v>0</v>
      </c>
      <c r="I167">
        <f t="shared" ca="1" si="109"/>
        <v>0</v>
      </c>
      <c r="J167">
        <f t="shared" ca="1" si="98"/>
        <v>5</v>
      </c>
      <c r="K167">
        <f ca="1">IF(OR($C167="S",$C167=0),0,MATCH(OFFSET($D167,0,$C167)+IF($C167&lt;&gt;1,1,COUNTIF([1]QCI!$A$13:$A$24,[1]ORÇAMENTO!E168)),OFFSET($D167,1,$C167,ROW($C$223)-ROW($C167)),0))</f>
        <v>2</v>
      </c>
      <c r="L167" s="53" t="str">
        <f t="shared" ca="1" si="110"/>
        <v>F</v>
      </c>
      <c r="M167" s="54" t="s">
        <v>5</v>
      </c>
      <c r="N167" s="55" t="str">
        <f t="shared" ca="1" si="111"/>
        <v>Nível 3</v>
      </c>
      <c r="O167" s="56" t="s">
        <v>391</v>
      </c>
      <c r="P167" s="57" t="s">
        <v>62</v>
      </c>
      <c r="Q167" s="58"/>
      <c r="R167" s="59" t="s">
        <v>107</v>
      </c>
      <c r="S167" s="60" t="str">
        <f t="shared" ca="1" si="122"/>
        <v>-</v>
      </c>
      <c r="T167" s="61" t="e">
        <f ca="1">OFFSET([1]CÁLCULO!H$15,ROW($T167)-ROW(T$15),0)</f>
        <v>#VALUE!</v>
      </c>
      <c r="U167" s="62"/>
      <c r="V167" s="63" t="s">
        <v>10</v>
      </c>
      <c r="W167" s="61">
        <f t="shared" ca="1" si="113"/>
        <v>0</v>
      </c>
      <c r="X167" s="64">
        <f t="shared" ca="1" si="126"/>
        <v>540.91999999999996</v>
      </c>
      <c r="Y167" s="65" t="s">
        <v>63</v>
      </c>
      <c r="Z167" t="str">
        <f t="shared" ca="1" si="115"/>
        <v/>
      </c>
      <c r="AA167" s="66">
        <f ca="1">IF($C167="S",IF($Z167="CP",$X167,IF($Z167="RA",(($X167)*[1]QCI!$AA$3),0)),SomaAgrup)</f>
        <v>0</v>
      </c>
      <c r="AB167" s="67">
        <f t="shared" ca="1" si="116"/>
        <v>0</v>
      </c>
      <c r="AC167" s="68" t="str">
        <f t="shared" ca="1" si="117"/>
        <v/>
      </c>
      <c r="AD167" s="8" t="e">
        <f ca="1">IF(C167&lt;=CRONO.NivelExibicao,MAX($AD$15:OFFSET(AD167,-1,0))+IF($C167&lt;&gt;1,1,MAX(1,COUNTIF([1]QCI!$A$13:$A$24,OFFSET($E167,-1,0)))),"")</f>
        <v>#VALUE!</v>
      </c>
      <c r="AE167" s="18" t="b">
        <f t="shared" ca="1" si="118"/>
        <v>0</v>
      </c>
      <c r="AF167" s="69" t="e">
        <f t="shared" ca="1" si="119"/>
        <v>#VALUE!</v>
      </c>
      <c r="AG167" s="70"/>
      <c r="AH167" s="71">
        <f t="shared" si="120"/>
        <v>0.22819999999999999</v>
      </c>
      <c r="AJ167" s="72"/>
      <c r="AL167" s="73"/>
      <c r="AM167" s="74">
        <f t="shared" ca="1" si="0"/>
        <v>540.91999999999996</v>
      </c>
      <c r="AN167" s="75">
        <f t="shared" si="121"/>
        <v>0</v>
      </c>
    </row>
    <row r="168" spans="1:40" ht="45" x14ac:dyDescent="0.25">
      <c r="A168" t="str">
        <f t="shared" si="102"/>
        <v>S</v>
      </c>
      <c r="B168">
        <f t="shared" ca="1" si="103"/>
        <v>3</v>
      </c>
      <c r="C168" t="str">
        <f t="shared" ca="1" si="104"/>
        <v>S</v>
      </c>
      <c r="D168">
        <f t="shared" ca="1" si="105"/>
        <v>0</v>
      </c>
      <c r="E168" t="e">
        <f ca="1">IF($C168=1,OFFSET(E168,-1,0)+MAX(1,COUNTIF([1]QCI!$A$13:$A$24,OFFSET([1]ORÇAMENTO!E169,-1,0))),OFFSET(E168,-1,0))</f>
        <v>#VALUE!</v>
      </c>
      <c r="F168">
        <f t="shared" ca="1" si="106"/>
        <v>1</v>
      </c>
      <c r="G168">
        <f t="shared" ca="1" si="107"/>
        <v>1</v>
      </c>
      <c r="H168">
        <f t="shared" ca="1" si="108"/>
        <v>0</v>
      </c>
      <c r="I168">
        <f t="shared" ca="1" si="109"/>
        <v>1</v>
      </c>
      <c r="J168">
        <f t="shared" ca="1" si="98"/>
        <v>0</v>
      </c>
      <c r="K168">
        <f ca="1">IF(OR($C168="S",$C168=0),0,MATCH(OFFSET($D168,0,$C168)+IF($C168&lt;&gt;1,1,COUNTIF([1]QCI!$A$13:$A$24,[1]ORÇAMENTO!E169)),OFFSET($D168,1,$C168,ROW($C$223)-ROW($C168)),0))</f>
        <v>0</v>
      </c>
      <c r="L168" s="53" t="str">
        <f t="shared" ca="1" si="110"/>
        <v>F</v>
      </c>
      <c r="M168" s="54" t="s">
        <v>7</v>
      </c>
      <c r="N168" s="55" t="str">
        <f t="shared" ca="1" si="111"/>
        <v>Serviço</v>
      </c>
      <c r="O168" s="56" t="s">
        <v>392</v>
      </c>
      <c r="P168" s="57" t="s">
        <v>62</v>
      </c>
      <c r="Q168" s="58" t="s">
        <v>140</v>
      </c>
      <c r="R168" s="59" t="s">
        <v>133</v>
      </c>
      <c r="S168" s="60" t="s">
        <v>143</v>
      </c>
      <c r="T168" s="61">
        <f t="shared" ref="T168" si="127">AJ168</f>
        <v>18.38</v>
      </c>
      <c r="U168" s="62">
        <f t="shared" si="80"/>
        <v>23.96</v>
      </c>
      <c r="V168" s="63" t="s">
        <v>10</v>
      </c>
      <c r="W168" s="61">
        <f t="shared" ca="1" si="113"/>
        <v>29.43</v>
      </c>
      <c r="X168" s="64">
        <f t="shared" ca="1" si="114"/>
        <v>540.91999999999996</v>
      </c>
      <c r="Y168" s="65" t="s">
        <v>63</v>
      </c>
      <c r="Z168" t="str">
        <f t="shared" ca="1" si="115"/>
        <v>RA</v>
      </c>
      <c r="AA168" s="66">
        <f ca="1">IF($C168="S",IF($Z168="CP",$X168,IF($Z168="RA",(($X168)*[1]QCI!$AA$3),0)),SomaAgrup)</f>
        <v>0</v>
      </c>
      <c r="AB168" s="67">
        <f t="shared" ca="1" si="116"/>
        <v>0</v>
      </c>
      <c r="AC168" s="68" t="str">
        <f t="shared" ca="1" si="117"/>
        <v/>
      </c>
      <c r="AD168" s="8" t="str">
        <f ca="1">IF(C168&lt;=CRONO.NivelExibicao,MAX($AD$15:OFFSET(AD168,-1,0))+IF($C168&lt;&gt;1,1,MAX(1,COUNTIF([1]QCI!$A$13:$A$24,OFFSET($E168,-1,0)))),"")</f>
        <v/>
      </c>
      <c r="AE168" s="18" t="str">
        <f t="shared" ca="1" si="118"/>
        <v xml:space="preserve">SINAPI  94221 </v>
      </c>
      <c r="AF168" s="69" t="e">
        <f t="shared" ca="1" si="119"/>
        <v>#VALUE!</v>
      </c>
      <c r="AG168" s="70">
        <v>23.96</v>
      </c>
      <c r="AH168" s="71">
        <f t="shared" si="120"/>
        <v>0.22819999999999999</v>
      </c>
      <c r="AJ168" s="72">
        <v>18.38</v>
      </c>
      <c r="AL168" s="73"/>
      <c r="AM168" s="74">
        <f t="shared" ca="1" si="0"/>
        <v>540.91999999999996</v>
      </c>
      <c r="AN168" s="75">
        <f t="shared" si="121"/>
        <v>29.43</v>
      </c>
    </row>
    <row r="169" spans="1:40" x14ac:dyDescent="0.25">
      <c r="A169">
        <f t="shared" si="102"/>
        <v>3</v>
      </c>
      <c r="B169">
        <f ca="1">IF(OR(C169="s",C169=0),OFFSET(B169,-1,0),C169)</f>
        <v>3</v>
      </c>
      <c r="C169">
        <f ca="1">IF(OFFSET(C169,-1,0)="L",1,IF(OFFSET(C169,-1,0)=1,2,IF(OR(A169="s",A169=0),"S",IF(AND(OFFSET(C169,-1,0)=2,A169=4),3,IF(AND(OR(OFFSET(C169,-1,0)="s",OFFSET(C169,-1,0)=0),A169&lt;&gt;"s",A169&gt;OFFSET(B169,-1,0)),OFFSET(B169,-1,0),A169)))))</f>
        <v>3</v>
      </c>
      <c r="D169">
        <f ca="1">IF(OR(C169="S",C169=0),0,IF(ISERROR(K169),J169,SMALL(J169:K169,1)))</f>
        <v>3</v>
      </c>
      <c r="E169" t="e">
        <f ca="1">IF($C169=1,OFFSET(E169,-1,0)+MAX(1,COUNTIF([1]QCI!$A$13:$A$24,OFFSET([1]ORÇAMENTO!E170,-1,0))),OFFSET(E169,-1,0))</f>
        <v>#VALUE!</v>
      </c>
      <c r="F169">
        <f ca="1">IF($C169=1,0,IF($C169=2,OFFSET(F169,-1,0)+1,OFFSET(F169,-1,0)))</f>
        <v>1</v>
      </c>
      <c r="G169">
        <f ca="1">IF(AND($C169&lt;=2,$C169&lt;&gt;0),0,IF($C169=3,OFFSET(G169,-1,0)+1,OFFSET(G169,-1,0)))</f>
        <v>2</v>
      </c>
      <c r="H169">
        <f ca="1">IF(AND($C169&lt;=3,$C169&lt;&gt;0),0,IF($C169=4,OFFSET(H169,-1,0)+1,OFFSET(H169,-1,0)))</f>
        <v>0</v>
      </c>
      <c r="I169">
        <f ca="1">IF(AND($C169&lt;=4,$C169&lt;&gt;0),0,IF(AND($C169="S",$X169&gt;0),OFFSET(I169,-1,0)+1,OFFSET(I169,-1,0)))</f>
        <v>0</v>
      </c>
      <c r="J169">
        <f t="shared" ca="1" si="98"/>
        <v>3</v>
      </c>
      <c r="K169" t="e">
        <f ca="1">IF(OR($C169="S",$C169=0),0,MATCH(OFFSET($D169,0,$C169)+IF($C169&lt;&gt;1,1,COUNTIF([1]QCI!$A$13:$A$24,[1]ORÇAMENTO!E170)),OFFSET($D169,1,$C169,ROW($C$223)-ROW($C169)),0))</f>
        <v>#N/A</v>
      </c>
      <c r="L169" s="53" t="str">
        <f ca="1">IF(OR($X169&gt;0,$C169=1,$C169=2,$C169=3,$C169=4),"F","")</f>
        <v>F</v>
      </c>
      <c r="M169" s="54" t="s">
        <v>5</v>
      </c>
      <c r="N169" s="55" t="str">
        <f ca="1">CHOOSE(1+LOG(1+2*(C169=1)+4*(C169=2)+8*(C169=3)+16*(C169=4)+32*(C169="S"),2),"","Meta","Nível 2","Nível 3","Nível 4","Serviço")</f>
        <v>Nível 3</v>
      </c>
      <c r="O169" s="56" t="s">
        <v>393</v>
      </c>
      <c r="P169" s="57" t="s">
        <v>62</v>
      </c>
      <c r="Q169" s="58"/>
      <c r="R169" s="59" t="s">
        <v>72</v>
      </c>
      <c r="S169" s="60" t="str">
        <f t="shared" ca="1" si="122"/>
        <v>-</v>
      </c>
      <c r="T169" s="61" t="e">
        <f ca="1">OFFSET([1]CÁLCULO!H$15,ROW($T169)-ROW(T$15),0)</f>
        <v>#VALUE!</v>
      </c>
      <c r="U169" s="62"/>
      <c r="V169" s="63" t="s">
        <v>10</v>
      </c>
      <c r="W169" s="61">
        <f t="shared" ca="1" si="113"/>
        <v>0</v>
      </c>
      <c r="X169" s="64">
        <f ca="1">ROUND(SUM(X170:X171),2)</f>
        <v>3232.77</v>
      </c>
      <c r="Y169" s="65" t="s">
        <v>63</v>
      </c>
      <c r="Z169" t="str">
        <f ca="1">IF(AND($C169="S",$X169&gt;0),IF(ISBLANK($Y169),"RA",LEFT($Y169,2)),"")</f>
        <v/>
      </c>
      <c r="AA169" s="66">
        <f ca="1">IF($C169="S",IF($Z169="CP",$X169,IF($Z169="RA",(($X169)*[1]QCI!$AA$3),0)),SomaAgrup)</f>
        <v>0</v>
      </c>
      <c r="AB169" s="67">
        <f t="shared" ca="1" si="116"/>
        <v>0</v>
      </c>
      <c r="AC169" s="68" t="str">
        <f t="shared" ca="1" si="117"/>
        <v/>
      </c>
      <c r="AD169" s="8" t="e">
        <f ca="1">IF(C169&lt;=CRONO.NivelExibicao,MAX($AD$15:OFFSET(AD169,-1,0))+IF($C169&lt;&gt;1,1,MAX(1,COUNTIF([1]QCI!$A$13:$A$24,OFFSET($E169,-1,0)))),"")</f>
        <v>#VALUE!</v>
      </c>
      <c r="AE169" s="18" t="b">
        <f t="shared" ca="1" si="118"/>
        <v>0</v>
      </c>
      <c r="AF169" s="69" t="e">
        <f t="shared" ca="1" si="119"/>
        <v>#VALUE!</v>
      </c>
      <c r="AG169" s="70"/>
      <c r="AH169" s="71">
        <f t="shared" si="120"/>
        <v>0.22819999999999999</v>
      </c>
      <c r="AJ169" s="72"/>
      <c r="AL169" s="73"/>
      <c r="AM169" s="74">
        <f t="shared" ca="1" si="0"/>
        <v>3232.77</v>
      </c>
      <c r="AN169" s="75">
        <f t="shared" si="121"/>
        <v>0</v>
      </c>
    </row>
    <row r="170" spans="1:40" ht="30" x14ac:dyDescent="0.25">
      <c r="A170" t="str">
        <f t="shared" si="102"/>
        <v>S</v>
      </c>
      <c r="B170">
        <f t="shared" ca="1" si="103"/>
        <v>3</v>
      </c>
      <c r="C170" t="str">
        <f t="shared" ca="1" si="104"/>
        <v>S</v>
      </c>
      <c r="D170">
        <f t="shared" ca="1" si="105"/>
        <v>0</v>
      </c>
      <c r="E170" t="e">
        <f ca="1">IF($C170=1,OFFSET(E170,-1,0)+MAX(1,COUNTIF([1]QCI!$A$13:$A$24,OFFSET([1]ORÇAMENTO!E171,-1,0))),OFFSET(E170,-1,0))</f>
        <v>#VALUE!</v>
      </c>
      <c r="F170">
        <f t="shared" ca="1" si="106"/>
        <v>1</v>
      </c>
      <c r="G170">
        <f t="shared" ca="1" si="107"/>
        <v>2</v>
      </c>
      <c r="H170">
        <f t="shared" ca="1" si="108"/>
        <v>0</v>
      </c>
      <c r="I170">
        <f t="shared" ca="1" si="109"/>
        <v>1</v>
      </c>
      <c r="J170">
        <f t="shared" ca="1" si="98"/>
        <v>0</v>
      </c>
      <c r="K170">
        <f ca="1">IF(OR($C170="S",$C170=0),0,MATCH(OFFSET($D170,0,$C170)+IF($C170&lt;&gt;1,1,COUNTIF([1]QCI!$A$13:$A$24,[1]ORÇAMENTO!E171)),OFFSET($D170,1,$C170,ROW($C$223)-ROW($C170)),0))</f>
        <v>0</v>
      </c>
      <c r="L170" s="53" t="str">
        <f t="shared" ca="1" si="110"/>
        <v>F</v>
      </c>
      <c r="M170" s="54" t="s">
        <v>7</v>
      </c>
      <c r="N170" s="55" t="str">
        <f t="shared" ca="1" si="111"/>
        <v>Serviço</v>
      </c>
      <c r="O170" s="56" t="s">
        <v>394</v>
      </c>
      <c r="P170" s="57" t="s">
        <v>62</v>
      </c>
      <c r="Q170" s="58" t="s">
        <v>134</v>
      </c>
      <c r="R170" s="59" t="s">
        <v>127</v>
      </c>
      <c r="S170" s="60" t="s">
        <v>141</v>
      </c>
      <c r="T170" s="61">
        <f t="shared" ref="T170:T171" si="128">AJ170</f>
        <v>70.599999999999994</v>
      </c>
      <c r="U170" s="62">
        <f t="shared" si="80"/>
        <v>2.81</v>
      </c>
      <c r="V170" s="63" t="s">
        <v>10</v>
      </c>
      <c r="W170" s="61">
        <f t="shared" ca="1" si="113"/>
        <v>3.45</v>
      </c>
      <c r="X170" s="64">
        <f t="shared" ca="1" si="114"/>
        <v>243.57</v>
      </c>
      <c r="Y170" s="65" t="s">
        <v>63</v>
      </c>
      <c r="Z170" t="str">
        <f t="shared" ca="1" si="115"/>
        <v>RA</v>
      </c>
      <c r="AA170" s="66">
        <f ca="1">IF($C170="S",IF($Z170="CP",$X170,IF($Z170="RA",(($X170)*[1]QCI!$AA$3),0)),SomaAgrup)</f>
        <v>0</v>
      </c>
      <c r="AB170" s="67">
        <f t="shared" ca="1" si="116"/>
        <v>0</v>
      </c>
      <c r="AC170" s="68" t="str">
        <f t="shared" ca="1" si="117"/>
        <v/>
      </c>
      <c r="AD170" s="8" t="str">
        <f ca="1">IF(C170&lt;=CRONO.NivelExibicao,MAX($AD$15:OFFSET(AD170,-1,0))+IF($C170&lt;&gt;1,1,MAX(1,COUNTIF([1]QCI!$A$13:$A$24,OFFSET($E170,-1,0)))),"")</f>
        <v/>
      </c>
      <c r="AE170" s="18" t="str">
        <f t="shared" ca="1" si="118"/>
        <v xml:space="preserve">SINAPI  97647 </v>
      </c>
      <c r="AF170" s="69" t="e">
        <f t="shared" ca="1" si="119"/>
        <v>#VALUE!</v>
      </c>
      <c r="AG170" s="70">
        <v>2.81</v>
      </c>
      <c r="AH170" s="71">
        <f t="shared" si="120"/>
        <v>0.22819999999999999</v>
      </c>
      <c r="AJ170" s="72">
        <v>70.599999999999994</v>
      </c>
      <c r="AL170" s="73"/>
      <c r="AM170" s="74">
        <f t="shared" ca="1" si="0"/>
        <v>243.57</v>
      </c>
      <c r="AN170" s="75">
        <f t="shared" si="121"/>
        <v>3.45</v>
      </c>
    </row>
    <row r="171" spans="1:40" ht="30" x14ac:dyDescent="0.25">
      <c r="A171" t="str">
        <f t="shared" si="102"/>
        <v>S</v>
      </c>
      <c r="B171">
        <f t="shared" ca="1" si="103"/>
        <v>3</v>
      </c>
      <c r="C171" t="str">
        <f t="shared" ca="1" si="104"/>
        <v>S</v>
      </c>
      <c r="D171">
        <f t="shared" ca="1" si="105"/>
        <v>0</v>
      </c>
      <c r="E171" t="e">
        <f ca="1">IF($C171=1,OFFSET(E171,-1,0)+MAX(1,COUNTIF([1]QCI!$A$13:$A$24,OFFSET([1]ORÇAMENTO!E172,-1,0))),OFFSET(E171,-1,0))</f>
        <v>#VALUE!</v>
      </c>
      <c r="F171">
        <f t="shared" ca="1" si="106"/>
        <v>1</v>
      </c>
      <c r="G171">
        <f t="shared" ca="1" si="107"/>
        <v>2</v>
      </c>
      <c r="H171">
        <f t="shared" ca="1" si="108"/>
        <v>0</v>
      </c>
      <c r="I171">
        <f t="shared" ca="1" si="109"/>
        <v>2</v>
      </c>
      <c r="J171">
        <f t="shared" ca="1" si="98"/>
        <v>0</v>
      </c>
      <c r="K171">
        <f ca="1">IF(OR($C171="S",$C171=0),0,MATCH(OFFSET($D171,0,$C171)+IF($C171&lt;&gt;1,1,COUNTIF([1]QCI!$A$13:$A$24,[1]ORÇAMENTO!E172)),OFFSET($D171,1,$C171,ROW($C$223)-ROW($C171)),0))</f>
        <v>0</v>
      </c>
      <c r="L171" s="53" t="str">
        <f t="shared" ca="1" si="110"/>
        <v>F</v>
      </c>
      <c r="M171" s="54" t="s">
        <v>7</v>
      </c>
      <c r="N171" s="55" t="str">
        <f t="shared" ca="1" si="111"/>
        <v>Serviço</v>
      </c>
      <c r="O171" s="56" t="s">
        <v>395</v>
      </c>
      <c r="P171" s="57" t="s">
        <v>62</v>
      </c>
      <c r="Q171" s="58" t="s">
        <v>139</v>
      </c>
      <c r="R171" s="59" t="s">
        <v>132</v>
      </c>
      <c r="S171" s="60" t="s">
        <v>141</v>
      </c>
      <c r="T171" s="61">
        <f t="shared" si="128"/>
        <v>70.599999999999994</v>
      </c>
      <c r="U171" s="62">
        <f t="shared" si="80"/>
        <v>34.47</v>
      </c>
      <c r="V171" s="63" t="s">
        <v>10</v>
      </c>
      <c r="W171" s="61">
        <f t="shared" ca="1" si="113"/>
        <v>42.34</v>
      </c>
      <c r="X171" s="64">
        <f t="shared" ca="1" si="114"/>
        <v>2989.2</v>
      </c>
      <c r="Y171" s="65" t="s">
        <v>63</v>
      </c>
      <c r="Z171" t="str">
        <f t="shared" ca="1" si="115"/>
        <v>RA</v>
      </c>
      <c r="AA171" s="66">
        <f ca="1">IF($C171="S",IF($Z171="CP",$X171,IF($Z171="RA",(($X171)*[1]QCI!$AA$3),0)),SomaAgrup)</f>
        <v>0</v>
      </c>
      <c r="AB171" s="67">
        <f t="shared" ca="1" si="116"/>
        <v>0</v>
      </c>
      <c r="AC171" s="68" t="str">
        <f t="shared" ca="1" si="117"/>
        <v/>
      </c>
      <c r="AD171" s="8" t="str">
        <f ca="1">IF(C171&lt;=CRONO.NivelExibicao,MAX($AD$15:OFFSET(AD171,-1,0))+IF($C171&lt;&gt;1,1,MAX(1,COUNTIF([1]QCI!$A$13:$A$24,OFFSET($E171,-1,0)))),"")</f>
        <v/>
      </c>
      <c r="AE171" s="18" t="str">
        <f t="shared" ca="1" si="118"/>
        <v xml:space="preserve">SINAPI  94195 </v>
      </c>
      <c r="AF171" s="69" t="e">
        <f t="shared" ca="1" si="119"/>
        <v>#VALUE!</v>
      </c>
      <c r="AG171" s="70">
        <v>34.47</v>
      </c>
      <c r="AH171" s="71">
        <f t="shared" si="120"/>
        <v>0.22819999999999999</v>
      </c>
      <c r="AJ171" s="72">
        <v>70.599999999999994</v>
      </c>
      <c r="AL171" s="73"/>
      <c r="AM171" s="74">
        <f t="shared" ca="1" si="0"/>
        <v>2989.2</v>
      </c>
      <c r="AN171" s="75">
        <f t="shared" si="121"/>
        <v>42.34</v>
      </c>
    </row>
    <row r="172" spans="1:40" x14ac:dyDescent="0.25">
      <c r="A172">
        <f t="shared" si="102"/>
        <v>1</v>
      </c>
      <c r="B172">
        <f t="shared" ca="1" si="103"/>
        <v>1</v>
      </c>
      <c r="C172">
        <f t="shared" ca="1" si="104"/>
        <v>1</v>
      </c>
      <c r="D172">
        <f t="shared" ca="1" si="105"/>
        <v>51</v>
      </c>
      <c r="E172" t="e">
        <f ca="1">IF($C172=1,OFFSET(E172,-1,0)+MAX(1,COUNTIF([1]QCI!$A$13:$A$24,OFFSET([1]ORÇAMENTO!E173,-1,0))),OFFSET(E172,-1,0))</f>
        <v>#VALUE!</v>
      </c>
      <c r="F172">
        <f t="shared" ca="1" si="106"/>
        <v>0</v>
      </c>
      <c r="G172">
        <f t="shared" ca="1" si="107"/>
        <v>0</v>
      </c>
      <c r="H172">
        <f t="shared" ca="1" si="108"/>
        <v>0</v>
      </c>
      <c r="I172">
        <f t="shared" ca="1" si="109"/>
        <v>0</v>
      </c>
      <c r="J172">
        <f t="shared" ca="1" si="98"/>
        <v>51</v>
      </c>
      <c r="K172" t="e">
        <f ca="1">IF(OR($C172="S",$C172=0),0,MATCH(OFFSET($D172,0,$C172)+IF($C172&lt;&gt;1,1,COUNTIF([1]QCI!$A$13:$A$24,[1]ORÇAMENTO!E173)),OFFSET($D172,1,$C172,ROW($C$223)-ROW($C172)),0))</f>
        <v>#VALUE!</v>
      </c>
      <c r="L172" s="53" t="str">
        <f t="shared" ca="1" si="110"/>
        <v>F</v>
      </c>
      <c r="M172" s="54" t="s">
        <v>3</v>
      </c>
      <c r="N172" s="55" t="str">
        <f t="shared" ca="1" si="111"/>
        <v>Meta</v>
      </c>
      <c r="O172" s="56" t="s">
        <v>396</v>
      </c>
      <c r="P172" s="57" t="s">
        <v>62</v>
      </c>
      <c r="Q172" s="58"/>
      <c r="R172" s="59" t="s">
        <v>108</v>
      </c>
      <c r="S172" s="60" t="str">
        <f t="shared" ca="1" si="122"/>
        <v>-</v>
      </c>
      <c r="T172" s="61" t="e">
        <f ca="1">OFFSET([1]CÁLCULO!H$15,ROW($T172)-ROW(T$15),0)</f>
        <v>#VALUE!</v>
      </c>
      <c r="U172" s="62"/>
      <c r="V172" s="63" t="s">
        <v>10</v>
      </c>
      <c r="W172" s="61">
        <f t="shared" ca="1" si="113"/>
        <v>0</v>
      </c>
      <c r="X172" s="64">
        <f t="shared" ref="X172:X173" ca="1" si="129">ROUND(SUM(X173),2)</f>
        <v>3207.13</v>
      </c>
      <c r="Y172" s="65" t="s">
        <v>63</v>
      </c>
      <c r="Z172" t="str">
        <f t="shared" ca="1" si="115"/>
        <v/>
      </c>
      <c r="AA172" s="66">
        <f ca="1">IF($C172="S",IF($Z172="CP",$X172,IF($Z172="RA",(($X172)*[1]QCI!$AA$3),0)),SomaAgrup)</f>
        <v>0</v>
      </c>
      <c r="AB172" s="67">
        <f t="shared" ca="1" si="116"/>
        <v>0</v>
      </c>
      <c r="AC172" s="68" t="str">
        <f t="shared" ca="1" si="117"/>
        <v/>
      </c>
      <c r="AD172" s="8" t="e">
        <f ca="1">IF(C172&lt;=CRONO.NivelExibicao,MAX($AD$15:OFFSET(AD172,-1,0))+IF($C172&lt;&gt;1,1,MAX(1,COUNTIF([1]QCI!$A$13:$A$24,OFFSET($E172,-1,0)))),"")</f>
        <v>#VALUE!</v>
      </c>
      <c r="AE172" s="18" t="b">
        <f t="shared" ca="1" si="118"/>
        <v>0</v>
      </c>
      <c r="AF172" s="69" t="e">
        <f t="shared" ca="1" si="119"/>
        <v>#VALUE!</v>
      </c>
      <c r="AG172" s="70"/>
      <c r="AH172" s="71">
        <f t="shared" si="120"/>
        <v>0.22819999999999999</v>
      </c>
      <c r="AJ172" s="72"/>
      <c r="AL172" s="73"/>
      <c r="AM172" s="74">
        <f t="shared" ca="1" si="0"/>
        <v>3207.13</v>
      </c>
      <c r="AN172" s="75">
        <f t="shared" si="121"/>
        <v>0</v>
      </c>
    </row>
    <row r="173" spans="1:40" x14ac:dyDescent="0.25">
      <c r="A173" t="str">
        <f t="shared" si="102"/>
        <v>S</v>
      </c>
      <c r="B173">
        <f t="shared" ca="1" si="103"/>
        <v>2</v>
      </c>
      <c r="C173">
        <f t="shared" ca="1" si="104"/>
        <v>2</v>
      </c>
      <c r="D173">
        <f t="shared" ca="1" si="105"/>
        <v>4</v>
      </c>
      <c r="E173" t="e">
        <f ca="1">IF($C173=1,OFFSET(E173,-1,0)+MAX(1,COUNTIF([1]QCI!$A$13:$A$24,OFFSET([1]ORÇAMENTO!E174,-1,0))),OFFSET(E173,-1,0))</f>
        <v>#VALUE!</v>
      </c>
      <c r="F173">
        <f t="shared" ca="1" si="106"/>
        <v>1</v>
      </c>
      <c r="G173">
        <f t="shared" ca="1" si="107"/>
        <v>0</v>
      </c>
      <c r="H173">
        <f t="shared" ca="1" si="108"/>
        <v>0</v>
      </c>
      <c r="I173">
        <f t="shared" ca="1" si="109"/>
        <v>0</v>
      </c>
      <c r="J173">
        <f t="shared" ca="1" si="98"/>
        <v>4</v>
      </c>
      <c r="K173">
        <f ca="1">IF(OR($C173="S",$C173=0),0,MATCH(OFFSET($D173,0,$C173)+IF($C173&lt;&gt;1,1,COUNTIF([1]QCI!$A$13:$A$24,[1]ORÇAMENTO!E174)),OFFSET($D173,1,$C173,ROW($C$223)-ROW($C173)),0))</f>
        <v>27</v>
      </c>
      <c r="L173" s="53" t="str">
        <f t="shared" ca="1" si="110"/>
        <v>F</v>
      </c>
      <c r="M173" s="54" t="s">
        <v>7</v>
      </c>
      <c r="N173" s="55" t="str">
        <f t="shared" ca="1" si="111"/>
        <v>Nível 2</v>
      </c>
      <c r="O173" s="56" t="s">
        <v>397</v>
      </c>
      <c r="P173" s="57" t="s">
        <v>62</v>
      </c>
      <c r="Q173" s="58"/>
      <c r="R173" s="59" t="s">
        <v>67</v>
      </c>
      <c r="S173" s="60" t="str">
        <f t="shared" ca="1" si="122"/>
        <v>-</v>
      </c>
      <c r="T173" s="61" t="e">
        <f ca="1">OFFSET([1]CÁLCULO!H$15,ROW($T173)-ROW(T$15),0)</f>
        <v>#VALUE!</v>
      </c>
      <c r="U173" s="62"/>
      <c r="V173" s="63" t="s">
        <v>10</v>
      </c>
      <c r="W173" s="61">
        <f t="shared" ca="1" si="113"/>
        <v>0</v>
      </c>
      <c r="X173" s="64">
        <f t="shared" ca="1" si="129"/>
        <v>3207.13</v>
      </c>
      <c r="Y173" s="65" t="s">
        <v>63</v>
      </c>
      <c r="Z173" t="str">
        <f t="shared" ca="1" si="115"/>
        <v/>
      </c>
      <c r="AA173" s="66">
        <f ca="1">IF($C173="S",IF($Z173="CP",$X173,IF($Z173="RA",(($X173)*[1]QCI!$AA$3),0)),SomaAgrup)</f>
        <v>0</v>
      </c>
      <c r="AB173" s="67">
        <f t="shared" ca="1" si="116"/>
        <v>0</v>
      </c>
      <c r="AC173" s="68" t="str">
        <f t="shared" ca="1" si="117"/>
        <v/>
      </c>
      <c r="AD173" s="8" t="e">
        <f ca="1">IF(C173&lt;=CRONO.NivelExibicao,MAX($AD$15:OFFSET(AD173,-1,0))+IF($C173&lt;&gt;1,1,MAX(1,COUNTIF([1]QCI!$A$13:$A$24,OFFSET($E173,-1,0)))),"")</f>
        <v>#VALUE!</v>
      </c>
      <c r="AE173" s="18" t="b">
        <f t="shared" ca="1" si="118"/>
        <v>0</v>
      </c>
      <c r="AF173" s="69" t="e">
        <f t="shared" ca="1" si="119"/>
        <v>#VALUE!</v>
      </c>
      <c r="AG173" s="70"/>
      <c r="AH173" s="71">
        <f t="shared" si="120"/>
        <v>0.22819999999999999</v>
      </c>
      <c r="AJ173" s="72"/>
      <c r="AL173" s="73"/>
      <c r="AM173" s="74">
        <f t="shared" ca="1" si="0"/>
        <v>3207.13</v>
      </c>
      <c r="AN173" s="75">
        <f t="shared" si="121"/>
        <v>0</v>
      </c>
    </row>
    <row r="174" spans="1:40" x14ac:dyDescent="0.25">
      <c r="A174">
        <f t="shared" si="102"/>
        <v>3</v>
      </c>
      <c r="B174">
        <f t="shared" ca="1" si="103"/>
        <v>3</v>
      </c>
      <c r="C174">
        <f t="shared" ca="1" si="104"/>
        <v>3</v>
      </c>
      <c r="D174">
        <f t="shared" ca="1" si="105"/>
        <v>3</v>
      </c>
      <c r="E174" t="e">
        <f ca="1">IF($C174=1,OFFSET(E174,-1,0)+MAX(1,COUNTIF([1]QCI!$A$13:$A$24,OFFSET([1]ORÇAMENTO!E175,-1,0))),OFFSET(E174,-1,0))</f>
        <v>#VALUE!</v>
      </c>
      <c r="F174">
        <f t="shared" ca="1" si="106"/>
        <v>1</v>
      </c>
      <c r="G174">
        <f t="shared" ca="1" si="107"/>
        <v>1</v>
      </c>
      <c r="H174">
        <f t="shared" ca="1" si="108"/>
        <v>0</v>
      </c>
      <c r="I174">
        <f t="shared" ca="1" si="109"/>
        <v>0</v>
      </c>
      <c r="J174">
        <f t="shared" ca="1" si="98"/>
        <v>3</v>
      </c>
      <c r="K174" t="e">
        <f ca="1">IF(OR($C174="S",$C174=0),0,MATCH(OFFSET($D174,0,$C174)+IF($C174&lt;&gt;1,1,COUNTIF([1]QCI!$A$13:$A$24,[1]ORÇAMENTO!E175)),OFFSET($D174,1,$C174,ROW($C$223)-ROW($C174)),0))</f>
        <v>#N/A</v>
      </c>
      <c r="L174" s="53" t="str">
        <f t="shared" ca="1" si="110"/>
        <v>F</v>
      </c>
      <c r="M174" s="54" t="s">
        <v>5</v>
      </c>
      <c r="N174" s="55" t="str">
        <f t="shared" ca="1" si="111"/>
        <v>Nível 3</v>
      </c>
      <c r="O174" s="56" t="s">
        <v>398</v>
      </c>
      <c r="P174" s="57" t="s">
        <v>62</v>
      </c>
      <c r="Q174" s="58"/>
      <c r="R174" s="59" t="s">
        <v>72</v>
      </c>
      <c r="S174" s="60" t="str">
        <f t="shared" ca="1" si="122"/>
        <v>-</v>
      </c>
      <c r="T174" s="61" t="e">
        <f ca="1">OFFSET([1]CÁLCULO!H$15,ROW($T174)-ROW(T$15),0)</f>
        <v>#VALUE!</v>
      </c>
      <c r="U174" s="62"/>
      <c r="V174" s="63" t="s">
        <v>10</v>
      </c>
      <c r="W174" s="61">
        <f t="shared" ca="1" si="113"/>
        <v>0</v>
      </c>
      <c r="X174" s="64">
        <f ca="1">ROUND(SUM(X175:X176),2)</f>
        <v>3207.13</v>
      </c>
      <c r="Y174" s="65" t="s">
        <v>63</v>
      </c>
      <c r="Z174" t="str">
        <f t="shared" ca="1" si="115"/>
        <v/>
      </c>
      <c r="AA174" s="66">
        <f ca="1">IF($C174="S",IF($Z174="CP",$X174,IF($Z174="RA",(($X174)*[1]QCI!$AA$3),0)),SomaAgrup)</f>
        <v>0</v>
      </c>
      <c r="AB174" s="67">
        <f t="shared" ca="1" si="116"/>
        <v>0</v>
      </c>
      <c r="AC174" s="68" t="str">
        <f t="shared" ca="1" si="117"/>
        <v/>
      </c>
      <c r="AD174" s="8" t="e">
        <f ca="1">IF(C174&lt;=CRONO.NivelExibicao,MAX($AD$15:OFFSET(AD174,-1,0))+IF($C174&lt;&gt;1,1,MAX(1,COUNTIF([1]QCI!$A$13:$A$24,OFFSET($E174,-1,0)))),"")</f>
        <v>#VALUE!</v>
      </c>
      <c r="AE174" s="18" t="b">
        <f t="shared" ca="1" si="118"/>
        <v>0</v>
      </c>
      <c r="AF174" s="69" t="e">
        <f t="shared" ca="1" si="119"/>
        <v>#VALUE!</v>
      </c>
      <c r="AG174" s="70"/>
      <c r="AH174" s="71">
        <f t="shared" si="120"/>
        <v>0.22819999999999999</v>
      </c>
      <c r="AJ174" s="72"/>
      <c r="AL174" s="73"/>
      <c r="AM174" s="74">
        <f t="shared" ca="1" si="0"/>
        <v>3207.13</v>
      </c>
      <c r="AN174" s="75">
        <f t="shared" si="121"/>
        <v>0</v>
      </c>
    </row>
    <row r="175" spans="1:40" ht="30" x14ac:dyDescent="0.25">
      <c r="A175" t="str">
        <f t="shared" si="102"/>
        <v>S</v>
      </c>
      <c r="B175">
        <f t="shared" ca="1" si="103"/>
        <v>3</v>
      </c>
      <c r="C175" t="str">
        <f t="shared" ca="1" si="104"/>
        <v>S</v>
      </c>
      <c r="D175">
        <f t="shared" ca="1" si="105"/>
        <v>0</v>
      </c>
      <c r="E175" t="e">
        <f ca="1">IF($C175=1,OFFSET(E175,-1,0)+MAX(1,COUNTIF([1]QCI!$A$13:$A$24,OFFSET([1]ORÇAMENTO!E176,-1,0))),OFFSET(E175,-1,0))</f>
        <v>#VALUE!</v>
      </c>
      <c r="F175">
        <f t="shared" ca="1" si="106"/>
        <v>1</v>
      </c>
      <c r="G175">
        <f t="shared" ca="1" si="107"/>
        <v>1</v>
      </c>
      <c r="H175">
        <f t="shared" ca="1" si="108"/>
        <v>0</v>
      </c>
      <c r="I175">
        <f t="shared" ca="1" si="109"/>
        <v>1</v>
      </c>
      <c r="J175">
        <f t="shared" ca="1" si="98"/>
        <v>0</v>
      </c>
      <c r="K175">
        <f ca="1">IF(OR($C175="S",$C175=0),0,MATCH(OFFSET($D175,0,$C175)+IF($C175&lt;&gt;1,1,COUNTIF([1]QCI!$A$13:$A$24,[1]ORÇAMENTO!E176)),OFFSET($D175,1,$C175,ROW($C$223)-ROW($C175)),0))</f>
        <v>0</v>
      </c>
      <c r="L175" s="53" t="str">
        <f t="shared" ca="1" si="110"/>
        <v>F</v>
      </c>
      <c r="M175" s="54" t="s">
        <v>7</v>
      </c>
      <c r="N175" s="55" t="str">
        <f t="shared" ca="1" si="111"/>
        <v>Serviço</v>
      </c>
      <c r="O175" s="56" t="s">
        <v>399</v>
      </c>
      <c r="P175" s="57" t="s">
        <v>62</v>
      </c>
      <c r="Q175" s="58" t="s">
        <v>134</v>
      </c>
      <c r="R175" s="59" t="s">
        <v>127</v>
      </c>
      <c r="S175" s="60" t="s">
        <v>141</v>
      </c>
      <c r="T175" s="61">
        <f t="shared" ref="T175:T176" si="130">AJ175</f>
        <v>70.040000000000006</v>
      </c>
      <c r="U175" s="62">
        <f t="shared" si="80"/>
        <v>2.81</v>
      </c>
      <c r="V175" s="63" t="s">
        <v>10</v>
      </c>
      <c r="W175" s="61">
        <f t="shared" ca="1" si="113"/>
        <v>3.45</v>
      </c>
      <c r="X175" s="64">
        <f t="shared" ca="1" si="114"/>
        <v>241.64</v>
      </c>
      <c r="Y175" s="65" t="s">
        <v>63</v>
      </c>
      <c r="Z175" t="str">
        <f t="shared" ca="1" si="115"/>
        <v>RA</v>
      </c>
      <c r="AA175" s="66">
        <f ca="1">IF($C175="S",IF($Z175="CP",$X175,IF($Z175="RA",(($X175)*[1]QCI!$AA$3),0)),SomaAgrup)</f>
        <v>0</v>
      </c>
      <c r="AB175" s="67">
        <f t="shared" ca="1" si="116"/>
        <v>0</v>
      </c>
      <c r="AC175" s="68" t="str">
        <f t="shared" ca="1" si="117"/>
        <v/>
      </c>
      <c r="AD175" s="8" t="str">
        <f ca="1">IF(C175&lt;=CRONO.NivelExibicao,MAX($AD$15:OFFSET(AD175,-1,0))+IF($C175&lt;&gt;1,1,MAX(1,COUNTIF([1]QCI!$A$13:$A$24,OFFSET($E175,-1,0)))),"")</f>
        <v/>
      </c>
      <c r="AE175" s="18" t="str">
        <f t="shared" ca="1" si="118"/>
        <v xml:space="preserve">SINAPI  97647 </v>
      </c>
      <c r="AF175" s="69" t="e">
        <f t="shared" ca="1" si="119"/>
        <v>#VALUE!</v>
      </c>
      <c r="AG175" s="70">
        <v>2.81</v>
      </c>
      <c r="AH175" s="71">
        <f t="shared" si="120"/>
        <v>0.22819999999999999</v>
      </c>
      <c r="AJ175" s="72">
        <v>70.040000000000006</v>
      </c>
      <c r="AL175" s="73"/>
      <c r="AM175" s="74">
        <f t="shared" ca="1" si="0"/>
        <v>241.64</v>
      </c>
      <c r="AN175" s="75">
        <f t="shared" si="121"/>
        <v>3.45</v>
      </c>
    </row>
    <row r="176" spans="1:40" ht="30" x14ac:dyDescent="0.25">
      <c r="A176" t="str">
        <f t="shared" si="102"/>
        <v>S</v>
      </c>
      <c r="B176">
        <f t="shared" ca="1" si="103"/>
        <v>3</v>
      </c>
      <c r="C176" t="str">
        <f t="shared" ca="1" si="104"/>
        <v>S</v>
      </c>
      <c r="D176">
        <f t="shared" ca="1" si="105"/>
        <v>0</v>
      </c>
      <c r="E176" t="e">
        <f ca="1">IF($C176=1,OFFSET(E176,-1,0)+MAX(1,COUNTIF([1]QCI!$A$13:$A$24,OFFSET([1]ORÇAMENTO!E177,-1,0))),OFFSET(E176,-1,0))</f>
        <v>#VALUE!</v>
      </c>
      <c r="F176">
        <f t="shared" ca="1" si="106"/>
        <v>1</v>
      </c>
      <c r="G176">
        <f t="shared" ca="1" si="107"/>
        <v>1</v>
      </c>
      <c r="H176">
        <f t="shared" ca="1" si="108"/>
        <v>0</v>
      </c>
      <c r="I176">
        <f t="shared" ca="1" si="109"/>
        <v>2</v>
      </c>
      <c r="J176">
        <f t="shared" ca="1" si="98"/>
        <v>0</v>
      </c>
      <c r="K176">
        <f ca="1">IF(OR($C176="S",$C176=0),0,MATCH(OFFSET($D176,0,$C176)+IF($C176&lt;&gt;1,1,COUNTIF([1]QCI!$A$13:$A$24,[1]ORÇAMENTO!E177)),OFFSET($D176,1,$C176,ROW($C$223)-ROW($C176)),0))</f>
        <v>0</v>
      </c>
      <c r="L176" s="53" t="str">
        <f t="shared" ca="1" si="110"/>
        <v>F</v>
      </c>
      <c r="M176" s="54" t="s">
        <v>7</v>
      </c>
      <c r="N176" s="55" t="str">
        <f t="shared" ca="1" si="111"/>
        <v>Serviço</v>
      </c>
      <c r="O176" s="56" t="s">
        <v>400</v>
      </c>
      <c r="P176" s="57" t="s">
        <v>62</v>
      </c>
      <c r="Q176" s="58" t="s">
        <v>139</v>
      </c>
      <c r="R176" s="59" t="s">
        <v>132</v>
      </c>
      <c r="S176" s="60" t="s">
        <v>141</v>
      </c>
      <c r="T176" s="61">
        <f t="shared" si="130"/>
        <v>70.040000000000006</v>
      </c>
      <c r="U176" s="62">
        <f t="shared" si="80"/>
        <v>34.47</v>
      </c>
      <c r="V176" s="63" t="s">
        <v>10</v>
      </c>
      <c r="W176" s="61">
        <f t="shared" ca="1" si="113"/>
        <v>42.34</v>
      </c>
      <c r="X176" s="64">
        <f t="shared" ca="1" si="114"/>
        <v>2965.49</v>
      </c>
      <c r="Y176" s="65" t="s">
        <v>63</v>
      </c>
      <c r="Z176" t="str">
        <f t="shared" ca="1" si="115"/>
        <v>RA</v>
      </c>
      <c r="AA176" s="66">
        <f ca="1">IF($C176="S",IF($Z176="CP",$X176,IF($Z176="RA",(($X176)*[1]QCI!$AA$3),0)),SomaAgrup)</f>
        <v>0</v>
      </c>
      <c r="AB176" s="67">
        <f t="shared" ca="1" si="116"/>
        <v>0</v>
      </c>
      <c r="AC176" s="68" t="str">
        <f t="shared" ca="1" si="117"/>
        <v/>
      </c>
      <c r="AD176" s="8" t="str">
        <f ca="1">IF(C176&lt;=CRONO.NivelExibicao,MAX($AD$15:OFFSET(AD176,-1,0))+IF($C176&lt;&gt;1,1,MAX(1,COUNTIF([1]QCI!$A$13:$A$24,OFFSET($E176,-1,0)))),"")</f>
        <v/>
      </c>
      <c r="AE176" s="18" t="str">
        <f t="shared" ca="1" si="118"/>
        <v xml:space="preserve">SINAPI  94195 </v>
      </c>
      <c r="AF176" s="69" t="e">
        <f t="shared" ca="1" si="119"/>
        <v>#VALUE!</v>
      </c>
      <c r="AG176" s="70">
        <v>34.47</v>
      </c>
      <c r="AH176" s="71">
        <f t="shared" si="120"/>
        <v>0.22819999999999999</v>
      </c>
      <c r="AJ176" s="72">
        <v>70.040000000000006</v>
      </c>
      <c r="AL176" s="73"/>
      <c r="AM176" s="74">
        <f t="shared" ca="1" si="0"/>
        <v>2965.49</v>
      </c>
      <c r="AN176" s="75">
        <f t="shared" si="121"/>
        <v>42.34</v>
      </c>
    </row>
    <row r="177" spans="1:40" x14ac:dyDescent="0.25">
      <c r="A177">
        <f t="shared" si="102"/>
        <v>1</v>
      </c>
      <c r="B177">
        <f t="shared" ca="1" si="103"/>
        <v>1</v>
      </c>
      <c r="C177">
        <f t="shared" ca="1" si="104"/>
        <v>1</v>
      </c>
      <c r="D177">
        <f t="shared" ca="1" si="105"/>
        <v>46</v>
      </c>
      <c r="E177" t="e">
        <f ca="1">IF($C177=1,OFFSET(E177,-1,0)+MAX(1,COUNTIF([1]QCI!$A$13:$A$24,OFFSET([1]ORÇAMENTO!E178,-1,0))),OFFSET(E177,-1,0))</f>
        <v>#VALUE!</v>
      </c>
      <c r="F177">
        <f t="shared" ca="1" si="106"/>
        <v>0</v>
      </c>
      <c r="G177">
        <f t="shared" ca="1" si="107"/>
        <v>0</v>
      </c>
      <c r="H177">
        <f t="shared" ca="1" si="108"/>
        <v>0</v>
      </c>
      <c r="I177">
        <f t="shared" ca="1" si="109"/>
        <v>0</v>
      </c>
      <c r="J177">
        <f t="shared" ca="1" si="98"/>
        <v>46</v>
      </c>
      <c r="K177" t="e">
        <f ca="1">IF(OR($C177="S",$C177=0),0,MATCH(OFFSET($D177,0,$C177)+IF($C177&lt;&gt;1,1,COUNTIF([1]QCI!$A$13:$A$24,[1]ORÇAMENTO!E178)),OFFSET($D177,1,$C177,ROW($C$223)-ROW($C177)),0))</f>
        <v>#VALUE!</v>
      </c>
      <c r="L177" s="53" t="str">
        <f t="shared" ca="1" si="110"/>
        <v>F</v>
      </c>
      <c r="M177" s="54" t="s">
        <v>3</v>
      </c>
      <c r="N177" s="55" t="str">
        <f t="shared" ca="1" si="111"/>
        <v>Meta</v>
      </c>
      <c r="O177" s="56" t="s">
        <v>401</v>
      </c>
      <c r="P177" s="57" t="s">
        <v>62</v>
      </c>
      <c r="Q177" s="58"/>
      <c r="R177" s="59" t="s">
        <v>109</v>
      </c>
      <c r="S177" s="60" t="str">
        <f t="shared" ca="1" si="122"/>
        <v>-</v>
      </c>
      <c r="T177" s="61" t="e">
        <f ca="1">OFFSET([1]CÁLCULO!H$15,ROW($T177)-ROW(T$15),0)</f>
        <v>#VALUE!</v>
      </c>
      <c r="U177" s="62"/>
      <c r="V177" s="63" t="s">
        <v>10</v>
      </c>
      <c r="W177" s="61">
        <f t="shared" ca="1" si="113"/>
        <v>0</v>
      </c>
      <c r="X177" s="64">
        <f t="shared" ref="X177:X178" ca="1" si="131">ROUND(SUM(X178),2)</f>
        <v>1427.28</v>
      </c>
      <c r="Y177" s="65" t="s">
        <v>63</v>
      </c>
      <c r="Z177" t="str">
        <f t="shared" ca="1" si="115"/>
        <v/>
      </c>
      <c r="AA177" s="66">
        <f ca="1">IF($C177="S",IF($Z177="CP",$X177,IF($Z177="RA",(($X177)*[1]QCI!$AA$3),0)),SomaAgrup)</f>
        <v>0</v>
      </c>
      <c r="AB177" s="67">
        <f t="shared" ca="1" si="116"/>
        <v>0</v>
      </c>
      <c r="AC177" s="68" t="str">
        <f t="shared" ca="1" si="117"/>
        <v/>
      </c>
      <c r="AD177" s="8" t="e">
        <f ca="1">IF(C177&lt;=CRONO.NivelExibicao,MAX($AD$15:OFFSET(AD177,-1,0))+IF($C177&lt;&gt;1,1,MAX(1,COUNTIF([1]QCI!$A$13:$A$24,OFFSET($E177,-1,0)))),"")</f>
        <v>#VALUE!</v>
      </c>
      <c r="AE177" s="18" t="b">
        <f t="shared" ca="1" si="118"/>
        <v>0</v>
      </c>
      <c r="AF177" s="69" t="e">
        <f t="shared" ca="1" si="119"/>
        <v>#VALUE!</v>
      </c>
      <c r="AG177" s="70"/>
      <c r="AH177" s="71">
        <f t="shared" si="120"/>
        <v>0.22819999999999999</v>
      </c>
      <c r="AJ177" s="72"/>
      <c r="AL177" s="73"/>
      <c r="AM177" s="74">
        <f t="shared" ca="1" si="0"/>
        <v>1427.28</v>
      </c>
      <c r="AN177" s="75">
        <f t="shared" si="121"/>
        <v>0</v>
      </c>
    </row>
    <row r="178" spans="1:40" x14ac:dyDescent="0.25">
      <c r="A178" t="str">
        <f t="shared" si="102"/>
        <v>S</v>
      </c>
      <c r="B178">
        <f t="shared" ca="1" si="103"/>
        <v>2</v>
      </c>
      <c r="C178">
        <f t="shared" ca="1" si="104"/>
        <v>2</v>
      </c>
      <c r="D178">
        <f t="shared" ca="1" si="105"/>
        <v>4</v>
      </c>
      <c r="E178" t="e">
        <f ca="1">IF($C178=1,OFFSET(E178,-1,0)+MAX(1,COUNTIF([1]QCI!$A$13:$A$24,OFFSET([1]ORÇAMENTO!E179,-1,0))),OFFSET(E178,-1,0))</f>
        <v>#VALUE!</v>
      </c>
      <c r="F178">
        <f t="shared" ca="1" si="106"/>
        <v>1</v>
      </c>
      <c r="G178">
        <f t="shared" ca="1" si="107"/>
        <v>0</v>
      </c>
      <c r="H178">
        <f t="shared" ca="1" si="108"/>
        <v>0</v>
      </c>
      <c r="I178">
        <f t="shared" ca="1" si="109"/>
        <v>0</v>
      </c>
      <c r="J178">
        <f t="shared" ca="1" si="98"/>
        <v>4</v>
      </c>
      <c r="K178">
        <f ca="1">IF(OR($C178="S",$C178=0),0,MATCH(OFFSET($D178,0,$C178)+IF($C178&lt;&gt;1,1,COUNTIF([1]QCI!$A$13:$A$24,[1]ORÇAMENTO!E179)),OFFSET($D178,1,$C178,ROW($C$223)-ROW($C178)),0))</f>
        <v>22</v>
      </c>
      <c r="L178" s="53" t="str">
        <f t="shared" ca="1" si="110"/>
        <v>F</v>
      </c>
      <c r="M178" s="54" t="s">
        <v>7</v>
      </c>
      <c r="N178" s="55" t="str">
        <f t="shared" ca="1" si="111"/>
        <v>Nível 2</v>
      </c>
      <c r="O178" s="56" t="s">
        <v>402</v>
      </c>
      <c r="P178" s="57" t="s">
        <v>62</v>
      </c>
      <c r="Q178" s="58"/>
      <c r="R178" s="59" t="s">
        <v>67</v>
      </c>
      <c r="S178" s="60" t="str">
        <f t="shared" ca="1" si="122"/>
        <v>-</v>
      </c>
      <c r="T178" s="61" t="e">
        <f ca="1">OFFSET([1]CÁLCULO!H$15,ROW($T178)-ROW(T$15),0)</f>
        <v>#VALUE!</v>
      </c>
      <c r="U178" s="62"/>
      <c r="V178" s="63" t="s">
        <v>10</v>
      </c>
      <c r="W178" s="61">
        <f t="shared" ca="1" si="113"/>
        <v>0</v>
      </c>
      <c r="X178" s="64">
        <f t="shared" ca="1" si="131"/>
        <v>1427.28</v>
      </c>
      <c r="Y178" s="65" t="s">
        <v>63</v>
      </c>
      <c r="Z178" t="str">
        <f t="shared" ca="1" si="115"/>
        <v/>
      </c>
      <c r="AA178" s="66">
        <f ca="1">IF($C178="S",IF($Z178="CP",$X178,IF($Z178="RA",(($X178)*[1]QCI!$AA$3),0)),SomaAgrup)</f>
        <v>0</v>
      </c>
      <c r="AB178" s="67">
        <f t="shared" ca="1" si="116"/>
        <v>0</v>
      </c>
      <c r="AC178" s="68" t="str">
        <f t="shared" ca="1" si="117"/>
        <v/>
      </c>
      <c r="AD178" s="8" t="e">
        <f ca="1">IF(C178&lt;=CRONO.NivelExibicao,MAX($AD$15:OFFSET(AD178,-1,0))+IF($C178&lt;&gt;1,1,MAX(1,COUNTIF([1]QCI!$A$13:$A$24,OFFSET($E178,-1,0)))),"")</f>
        <v>#VALUE!</v>
      </c>
      <c r="AE178" s="18" t="b">
        <f t="shared" ca="1" si="118"/>
        <v>0</v>
      </c>
      <c r="AF178" s="69" t="e">
        <f t="shared" ca="1" si="119"/>
        <v>#VALUE!</v>
      </c>
      <c r="AG178" s="70"/>
      <c r="AH178" s="71">
        <f t="shared" si="120"/>
        <v>0.22819999999999999</v>
      </c>
      <c r="AJ178" s="72"/>
      <c r="AL178" s="73"/>
      <c r="AM178" s="74">
        <f t="shared" ca="1" si="0"/>
        <v>1427.28</v>
      </c>
      <c r="AN178" s="75">
        <f t="shared" si="121"/>
        <v>0</v>
      </c>
    </row>
    <row r="179" spans="1:40" x14ac:dyDescent="0.25">
      <c r="A179">
        <f t="shared" si="102"/>
        <v>3</v>
      </c>
      <c r="B179">
        <f t="shared" ca="1" si="103"/>
        <v>3</v>
      </c>
      <c r="C179">
        <f t="shared" ca="1" si="104"/>
        <v>3</v>
      </c>
      <c r="D179">
        <f t="shared" ca="1" si="105"/>
        <v>3</v>
      </c>
      <c r="E179" t="e">
        <f ca="1">IF($C179=1,OFFSET(E179,-1,0)+MAX(1,COUNTIF([1]QCI!$A$13:$A$24,OFFSET([1]ORÇAMENTO!E180,-1,0))),OFFSET(E179,-1,0))</f>
        <v>#VALUE!</v>
      </c>
      <c r="F179">
        <f t="shared" ca="1" si="106"/>
        <v>1</v>
      </c>
      <c r="G179">
        <f t="shared" ca="1" si="107"/>
        <v>1</v>
      </c>
      <c r="H179">
        <f t="shared" ca="1" si="108"/>
        <v>0</v>
      </c>
      <c r="I179">
        <f t="shared" ca="1" si="109"/>
        <v>0</v>
      </c>
      <c r="J179">
        <f t="shared" ca="1" si="98"/>
        <v>3</v>
      </c>
      <c r="K179" t="e">
        <f ca="1">IF(OR($C179="S",$C179=0),0,MATCH(OFFSET($D179,0,$C179)+IF($C179&lt;&gt;1,1,COUNTIF([1]QCI!$A$13:$A$24,[1]ORÇAMENTO!E180)),OFFSET($D179,1,$C179,ROW($C$223)-ROW($C179)),0))</f>
        <v>#N/A</v>
      </c>
      <c r="L179" s="53" t="str">
        <f t="shared" ca="1" si="110"/>
        <v>F</v>
      </c>
      <c r="M179" s="54" t="s">
        <v>5</v>
      </c>
      <c r="N179" s="55" t="str">
        <f t="shared" ca="1" si="111"/>
        <v>Nível 3</v>
      </c>
      <c r="O179" s="56" t="s">
        <v>403</v>
      </c>
      <c r="P179" s="57" t="s">
        <v>62</v>
      </c>
      <c r="Q179" s="58"/>
      <c r="R179" s="59" t="s">
        <v>72</v>
      </c>
      <c r="S179" s="60" t="str">
        <f t="shared" ca="1" si="122"/>
        <v>-</v>
      </c>
      <c r="T179" s="61" t="e">
        <f ca="1">OFFSET([1]CÁLCULO!H$15,ROW($T179)-ROW(T$15),0)</f>
        <v>#VALUE!</v>
      </c>
      <c r="U179" s="62"/>
      <c r="V179" s="63" t="s">
        <v>10</v>
      </c>
      <c r="W179" s="61">
        <f t="shared" ca="1" si="113"/>
        <v>0</v>
      </c>
      <c r="X179" s="64">
        <f ca="1">ROUND(SUM(X180:X181),2)</f>
        <v>1427.28</v>
      </c>
      <c r="Y179" s="65" t="s">
        <v>63</v>
      </c>
      <c r="Z179" t="str">
        <f t="shared" ca="1" si="115"/>
        <v/>
      </c>
      <c r="AA179" s="66">
        <f ca="1">IF($C179="S",IF($Z179="CP",$X179,IF($Z179="RA",(($X179)*[1]QCI!$AA$3),0)),SomaAgrup)</f>
        <v>0</v>
      </c>
      <c r="AB179" s="67">
        <f t="shared" ca="1" si="116"/>
        <v>0</v>
      </c>
      <c r="AC179" s="68" t="str">
        <f t="shared" ca="1" si="117"/>
        <v/>
      </c>
      <c r="AD179" s="8" t="e">
        <f ca="1">IF(C179&lt;=CRONO.NivelExibicao,MAX($AD$15:OFFSET(AD179,-1,0))+IF($C179&lt;&gt;1,1,MAX(1,COUNTIF([1]QCI!$A$13:$A$24,OFFSET($E179,-1,0)))),"")</f>
        <v>#VALUE!</v>
      </c>
      <c r="AE179" s="18" t="b">
        <f t="shared" ca="1" si="118"/>
        <v>0</v>
      </c>
      <c r="AF179" s="69" t="e">
        <f t="shared" ca="1" si="119"/>
        <v>#VALUE!</v>
      </c>
      <c r="AG179" s="70"/>
      <c r="AH179" s="71">
        <f t="shared" si="120"/>
        <v>0.22819999999999999</v>
      </c>
      <c r="AJ179" s="72"/>
      <c r="AL179" s="73"/>
      <c r="AM179" s="74">
        <f t="shared" ca="1" si="0"/>
        <v>1427.28</v>
      </c>
      <c r="AN179" s="75">
        <f t="shared" si="121"/>
        <v>0</v>
      </c>
    </row>
    <row r="180" spans="1:40" ht="30" x14ac:dyDescent="0.25">
      <c r="A180" t="str">
        <f t="shared" si="102"/>
        <v>S</v>
      </c>
      <c r="B180">
        <f t="shared" ca="1" si="103"/>
        <v>3</v>
      </c>
      <c r="C180" t="str">
        <f t="shared" ca="1" si="104"/>
        <v>S</v>
      </c>
      <c r="D180">
        <f t="shared" ca="1" si="105"/>
        <v>0</v>
      </c>
      <c r="E180" t="e">
        <f ca="1">IF($C180=1,OFFSET(E180,-1,0)+MAX(1,COUNTIF([1]QCI!$A$13:$A$24,OFFSET([1]ORÇAMENTO!E181,-1,0))),OFFSET(E180,-1,0))</f>
        <v>#VALUE!</v>
      </c>
      <c r="F180">
        <f t="shared" ca="1" si="106"/>
        <v>1</v>
      </c>
      <c r="G180">
        <f t="shared" ca="1" si="107"/>
        <v>1</v>
      </c>
      <c r="H180">
        <f t="shared" ca="1" si="108"/>
        <v>0</v>
      </c>
      <c r="I180">
        <f t="shared" ca="1" si="109"/>
        <v>1</v>
      </c>
      <c r="J180">
        <f t="shared" ca="1" si="98"/>
        <v>0</v>
      </c>
      <c r="K180">
        <f ca="1">IF(OR($C180="S",$C180=0),0,MATCH(OFFSET($D180,0,$C180)+IF($C180&lt;&gt;1,1,COUNTIF([1]QCI!$A$13:$A$24,[1]ORÇAMENTO!E181)),OFFSET($D180,1,$C180,ROW($C$223)-ROW($C180)),0))</f>
        <v>0</v>
      </c>
      <c r="L180" s="53" t="str">
        <f t="shared" ca="1" si="110"/>
        <v>F</v>
      </c>
      <c r="M180" s="54" t="s">
        <v>7</v>
      </c>
      <c r="N180" s="55" t="str">
        <f t="shared" ca="1" si="111"/>
        <v>Serviço</v>
      </c>
      <c r="O180" s="56" t="s">
        <v>404</v>
      </c>
      <c r="P180" s="57" t="s">
        <v>62</v>
      </c>
      <c r="Q180" s="58" t="s">
        <v>134</v>
      </c>
      <c r="R180" s="59" t="s">
        <v>127</v>
      </c>
      <c r="S180" s="60" t="s">
        <v>141</v>
      </c>
      <c r="T180" s="61">
        <f t="shared" ref="T180:T181" si="132">AJ180</f>
        <v>31.17</v>
      </c>
      <c r="U180" s="62">
        <f t="shared" si="80"/>
        <v>2.81</v>
      </c>
      <c r="V180" s="63" t="s">
        <v>10</v>
      </c>
      <c r="W180" s="61">
        <f t="shared" ca="1" si="113"/>
        <v>3.45</v>
      </c>
      <c r="X180" s="64">
        <f t="shared" ca="1" si="114"/>
        <v>107.54</v>
      </c>
      <c r="Y180" s="65" t="s">
        <v>63</v>
      </c>
      <c r="Z180" t="str">
        <f t="shared" ca="1" si="115"/>
        <v>RA</v>
      </c>
      <c r="AA180" s="66">
        <f ca="1">IF($C180="S",IF($Z180="CP",$X180,IF($Z180="RA",(($X180)*[1]QCI!$AA$3),0)),SomaAgrup)</f>
        <v>0</v>
      </c>
      <c r="AB180" s="67">
        <f t="shared" ca="1" si="116"/>
        <v>0</v>
      </c>
      <c r="AC180" s="68" t="str">
        <f t="shared" ca="1" si="117"/>
        <v/>
      </c>
      <c r="AD180" s="8" t="str">
        <f ca="1">IF(C180&lt;=CRONO.NivelExibicao,MAX($AD$15:OFFSET(AD180,-1,0))+IF($C180&lt;&gt;1,1,MAX(1,COUNTIF([1]QCI!$A$13:$A$24,OFFSET($E180,-1,0)))),"")</f>
        <v/>
      </c>
      <c r="AE180" s="18" t="str">
        <f t="shared" ca="1" si="118"/>
        <v xml:space="preserve">SINAPI  97647 </v>
      </c>
      <c r="AF180" s="69" t="e">
        <f t="shared" ca="1" si="119"/>
        <v>#VALUE!</v>
      </c>
      <c r="AG180" s="70">
        <v>2.81</v>
      </c>
      <c r="AH180" s="71">
        <f t="shared" si="120"/>
        <v>0.22819999999999999</v>
      </c>
      <c r="AJ180" s="72">
        <v>31.17</v>
      </c>
      <c r="AL180" s="73"/>
      <c r="AM180" s="74">
        <f t="shared" ca="1" si="0"/>
        <v>107.54</v>
      </c>
      <c r="AN180" s="75">
        <f t="shared" si="121"/>
        <v>3.45</v>
      </c>
    </row>
    <row r="181" spans="1:40" ht="30" x14ac:dyDescent="0.25">
      <c r="A181" t="str">
        <f t="shared" si="102"/>
        <v>S</v>
      </c>
      <c r="B181">
        <f t="shared" ca="1" si="103"/>
        <v>3</v>
      </c>
      <c r="C181" t="str">
        <f t="shared" ca="1" si="104"/>
        <v>S</v>
      </c>
      <c r="D181">
        <f t="shared" ca="1" si="105"/>
        <v>0</v>
      </c>
      <c r="E181" t="e">
        <f ca="1">IF($C181=1,OFFSET(E181,-1,0)+MAX(1,COUNTIF([1]QCI!$A$13:$A$24,OFFSET([1]ORÇAMENTO!E182,-1,0))),OFFSET(E181,-1,0))</f>
        <v>#VALUE!</v>
      </c>
      <c r="F181">
        <f t="shared" ca="1" si="106"/>
        <v>1</v>
      </c>
      <c r="G181">
        <f t="shared" ca="1" si="107"/>
        <v>1</v>
      </c>
      <c r="H181">
        <f t="shared" ca="1" si="108"/>
        <v>0</v>
      </c>
      <c r="I181">
        <f t="shared" ca="1" si="109"/>
        <v>2</v>
      </c>
      <c r="J181">
        <f t="shared" ca="1" si="98"/>
        <v>0</v>
      </c>
      <c r="K181">
        <f ca="1">IF(OR($C181="S",$C181=0),0,MATCH(OFFSET($D181,0,$C181)+IF($C181&lt;&gt;1,1,COUNTIF([1]QCI!$A$13:$A$24,[1]ORÇAMENTO!E182)),OFFSET($D181,1,$C181,ROW($C$223)-ROW($C181)),0))</f>
        <v>0</v>
      </c>
      <c r="L181" s="53" t="str">
        <f t="shared" ca="1" si="110"/>
        <v>F</v>
      </c>
      <c r="M181" s="54" t="s">
        <v>7</v>
      </c>
      <c r="N181" s="55" t="str">
        <f t="shared" ca="1" si="111"/>
        <v>Serviço</v>
      </c>
      <c r="O181" s="56" t="s">
        <v>405</v>
      </c>
      <c r="P181" s="57" t="s">
        <v>62</v>
      </c>
      <c r="Q181" s="58" t="s">
        <v>139</v>
      </c>
      <c r="R181" s="59" t="s">
        <v>132</v>
      </c>
      <c r="S181" s="60" t="s">
        <v>141</v>
      </c>
      <c r="T181" s="61">
        <f t="shared" si="132"/>
        <v>31.17</v>
      </c>
      <c r="U181" s="62">
        <f t="shared" si="80"/>
        <v>34.47</v>
      </c>
      <c r="V181" s="63" t="s">
        <v>10</v>
      </c>
      <c r="W181" s="61">
        <f t="shared" ca="1" si="113"/>
        <v>42.34</v>
      </c>
      <c r="X181" s="64">
        <f t="shared" ca="1" si="114"/>
        <v>1319.74</v>
      </c>
      <c r="Y181" s="65" t="s">
        <v>63</v>
      </c>
      <c r="Z181" t="str">
        <f t="shared" ca="1" si="115"/>
        <v>RA</v>
      </c>
      <c r="AA181" s="66">
        <f ca="1">IF($C181="S",IF($Z181="CP",$X181,IF($Z181="RA",(($X181)*[1]QCI!$AA$3),0)),SomaAgrup)</f>
        <v>0</v>
      </c>
      <c r="AB181" s="67">
        <f t="shared" ca="1" si="116"/>
        <v>0</v>
      </c>
      <c r="AC181" s="68" t="str">
        <f t="shared" ca="1" si="117"/>
        <v/>
      </c>
      <c r="AD181" s="8" t="str">
        <f ca="1">IF(C181&lt;=CRONO.NivelExibicao,MAX($AD$15:OFFSET(AD181,-1,0))+IF($C181&lt;&gt;1,1,MAX(1,COUNTIF([1]QCI!$A$13:$A$24,OFFSET($E181,-1,0)))),"")</f>
        <v/>
      </c>
      <c r="AE181" s="18" t="str">
        <f t="shared" ca="1" si="118"/>
        <v xml:space="preserve">SINAPI  94195 </v>
      </c>
      <c r="AF181" s="69" t="e">
        <f t="shared" ca="1" si="119"/>
        <v>#VALUE!</v>
      </c>
      <c r="AG181" s="70">
        <v>34.47</v>
      </c>
      <c r="AH181" s="71">
        <f t="shared" si="120"/>
        <v>0.22819999999999999</v>
      </c>
      <c r="AJ181" s="72">
        <v>31.17</v>
      </c>
      <c r="AL181" s="73"/>
      <c r="AM181" s="74">
        <f t="shared" ca="1" si="0"/>
        <v>1319.74</v>
      </c>
      <c r="AN181" s="75">
        <f t="shared" si="121"/>
        <v>42.34</v>
      </c>
    </row>
    <row r="182" spans="1:40" x14ac:dyDescent="0.25">
      <c r="A182">
        <f t="shared" si="102"/>
        <v>1</v>
      </c>
      <c r="B182">
        <f ca="1">IF(OR(C182="s",C182=0),OFFSET(B182,-1,0),C182)</f>
        <v>1</v>
      </c>
      <c r="C182">
        <f ca="1">IF(OFFSET(C182,-1,0)="L",1,IF(OFFSET(C182,-1,0)=1,2,IF(OR(A182="s",A182=0),"S",IF(AND(OFFSET(C182,-1,0)=2,A182=4),3,IF(AND(OR(OFFSET(C182,-1,0)="s",OFFSET(C182,-1,0)=0),A182&lt;&gt;"s",A182&gt;OFFSET(B182,-1,0)),OFFSET(B182,-1,0),A182)))))</f>
        <v>1</v>
      </c>
      <c r="D182">
        <f ca="1">IF(OR(C182="S",C182=0),0,IF(ISERROR(K182),J182,SMALL(J182:K182,1)))</f>
        <v>41</v>
      </c>
      <c r="E182" t="e">
        <f ca="1">IF($C182=1,OFFSET(E182,-1,0)+MAX(1,COUNTIF([1]QCI!$A$13:$A$24,OFFSET([1]ORÇAMENTO!E183,-1,0))),OFFSET(E182,-1,0))</f>
        <v>#VALUE!</v>
      </c>
      <c r="F182">
        <f ca="1">IF($C182=1,0,IF($C182=2,OFFSET(F182,-1,0)+1,OFFSET(F182,-1,0)))</f>
        <v>0</v>
      </c>
      <c r="G182">
        <f ca="1">IF(AND($C182&lt;=2,$C182&lt;&gt;0),0,IF($C182=3,OFFSET(G182,-1,0)+1,OFFSET(G182,-1,0)))</f>
        <v>0</v>
      </c>
      <c r="H182">
        <f ca="1">IF(AND($C182&lt;=3,$C182&lt;&gt;0),0,IF($C182=4,OFFSET(H182,-1,0)+1,OFFSET(H182,-1,0)))</f>
        <v>0</v>
      </c>
      <c r="I182">
        <f ca="1">IF(AND($C182&lt;=4,$C182&lt;&gt;0),0,IF(AND($C182="S",$X182&gt;0),OFFSET(I182,-1,0)+1,OFFSET(I182,-1,0)))</f>
        <v>0</v>
      </c>
      <c r="J182">
        <f t="shared" ca="1" si="98"/>
        <v>41</v>
      </c>
      <c r="K182" t="e">
        <f ca="1">IF(OR($C182="S",$C182=0),0,MATCH(OFFSET($D182,0,$C182)+IF($C182&lt;&gt;1,1,COUNTIF([1]QCI!$A$13:$A$24,[1]ORÇAMENTO!E183)),OFFSET($D182,1,$C182,ROW($C$223)-ROW($C182)),0))</f>
        <v>#VALUE!</v>
      </c>
      <c r="L182" s="53" t="str">
        <f ca="1">IF(OR($X182&gt;0,$C182=1,$C182=2,$C182=3,$C182=4),"F","")</f>
        <v>F</v>
      </c>
      <c r="M182" s="54" t="s">
        <v>3</v>
      </c>
      <c r="N182" s="55" t="str">
        <f ca="1">CHOOSE(1+LOG(1+2*(C182=1)+4*(C182=2)+8*(C182=3)+16*(C182=4)+32*(C182="S"),2),"","Meta","Nível 2","Nível 3","Nível 4","Serviço")</f>
        <v>Meta</v>
      </c>
      <c r="O182" s="56" t="s">
        <v>406</v>
      </c>
      <c r="P182" s="57" t="s">
        <v>62</v>
      </c>
      <c r="Q182" s="58"/>
      <c r="R182" s="59" t="s">
        <v>110</v>
      </c>
      <c r="S182" s="60" t="str">
        <f t="shared" ca="1" si="122"/>
        <v>-</v>
      </c>
      <c r="T182" s="61" t="e">
        <f ca="1">OFFSET([1]CÁLCULO!H$15,ROW($T182)-ROW(T$15),0)</f>
        <v>#VALUE!</v>
      </c>
      <c r="U182" s="62"/>
      <c r="V182" s="63" t="s">
        <v>10</v>
      </c>
      <c r="W182" s="61">
        <f t="shared" ca="1" si="113"/>
        <v>0</v>
      </c>
      <c r="X182" s="64">
        <f t="shared" ref="X182:X183" ca="1" si="133">ROUND(SUM(X183),2)</f>
        <v>3269.41</v>
      </c>
      <c r="Y182" s="65" t="s">
        <v>63</v>
      </c>
      <c r="Z182" t="str">
        <f ca="1">IF(AND($C182="S",$X182&gt;0),IF(ISBLANK($Y182),"RA",LEFT($Y182,2)),"")</f>
        <v/>
      </c>
      <c r="AA182" s="66">
        <f ca="1">IF($C182="S",IF($Z182="CP",$X182,IF($Z182="RA",(($X182)*[1]QCI!$AA$3),0)),SomaAgrup)</f>
        <v>0</v>
      </c>
      <c r="AB182" s="67">
        <f t="shared" ca="1" si="116"/>
        <v>0</v>
      </c>
      <c r="AC182" s="68" t="str">
        <f t="shared" ca="1" si="117"/>
        <v/>
      </c>
      <c r="AD182" s="8" t="e">
        <f ca="1">IF(C182&lt;=CRONO.NivelExibicao,MAX($AD$15:OFFSET(AD182,-1,0))+IF($C182&lt;&gt;1,1,MAX(1,COUNTIF([1]QCI!$A$13:$A$24,OFFSET($E182,-1,0)))),"")</f>
        <v>#VALUE!</v>
      </c>
      <c r="AE182" s="18" t="b">
        <f t="shared" ca="1" si="118"/>
        <v>0</v>
      </c>
      <c r="AF182" s="69" t="e">
        <f t="shared" ca="1" si="119"/>
        <v>#VALUE!</v>
      </c>
      <c r="AG182" s="70"/>
      <c r="AH182" s="71">
        <f t="shared" si="120"/>
        <v>0.22819999999999999</v>
      </c>
      <c r="AJ182" s="72"/>
      <c r="AL182" s="73"/>
      <c r="AM182" s="74">
        <f t="shared" ca="1" si="0"/>
        <v>3269.41</v>
      </c>
      <c r="AN182" s="75">
        <f t="shared" si="121"/>
        <v>0</v>
      </c>
    </row>
    <row r="183" spans="1:40" x14ac:dyDescent="0.25">
      <c r="A183" t="str">
        <f t="shared" si="102"/>
        <v>S</v>
      </c>
      <c r="B183">
        <f t="shared" ref="B183:B195" ca="1" si="134">IF(OR(C183="s",C183=0),OFFSET(B183,-1,0),C183)</f>
        <v>2</v>
      </c>
      <c r="C183">
        <f t="shared" ref="C183:C195" ca="1" si="135">IF(OFFSET(C183,-1,0)="L",1,IF(OFFSET(C183,-1,0)=1,2,IF(OR(A183="s",A183=0),"S",IF(AND(OFFSET(C183,-1,0)=2,A183=4),3,IF(AND(OR(OFFSET(C183,-1,0)="s",OFFSET(C183,-1,0)=0),A183&lt;&gt;"s",A183&gt;OFFSET(B183,-1,0)),OFFSET(B183,-1,0),A183)))))</f>
        <v>2</v>
      </c>
      <c r="D183">
        <f t="shared" ref="D183:D195" ca="1" si="136">IF(OR(C183="S",C183=0),0,IF(ISERROR(K183),J183,SMALL(J183:K183,1)))</f>
        <v>4</v>
      </c>
      <c r="E183" t="e">
        <f ca="1">IF($C183=1,OFFSET(E183,-1,0)+MAX(1,COUNTIF([1]QCI!$A$13:$A$24,OFFSET([1]ORÇAMENTO!E184,-1,0))),OFFSET(E183,-1,0))</f>
        <v>#VALUE!</v>
      </c>
      <c r="F183">
        <f t="shared" ref="F183:F195" ca="1" si="137">IF($C183=1,0,IF($C183=2,OFFSET(F183,-1,0)+1,OFFSET(F183,-1,0)))</f>
        <v>1</v>
      </c>
      <c r="G183">
        <f t="shared" ref="G183:G195" ca="1" si="138">IF(AND($C183&lt;=2,$C183&lt;&gt;0),0,IF($C183=3,OFFSET(G183,-1,0)+1,OFFSET(G183,-1,0)))</f>
        <v>0</v>
      </c>
      <c r="H183">
        <f t="shared" ref="H183:H195" ca="1" si="139">IF(AND($C183&lt;=3,$C183&lt;&gt;0),0,IF($C183=4,OFFSET(H183,-1,0)+1,OFFSET(H183,-1,0)))</f>
        <v>0</v>
      </c>
      <c r="I183">
        <f t="shared" ref="I183:I195" ca="1" si="140">IF(AND($C183&lt;=4,$C183&lt;&gt;0),0,IF(AND($C183="S",$X183&gt;0),OFFSET(I183,-1,0)+1,OFFSET(I183,-1,0)))</f>
        <v>0</v>
      </c>
      <c r="J183">
        <f t="shared" ca="1" si="98"/>
        <v>4</v>
      </c>
      <c r="K183">
        <f ca="1">IF(OR($C183="S",$C183=0),0,MATCH(OFFSET($D183,0,$C183)+IF($C183&lt;&gt;1,1,COUNTIF([1]QCI!$A$13:$A$24,[1]ORÇAMENTO!E184)),OFFSET($D183,1,$C183,ROW($C$223)-ROW($C183)),0))</f>
        <v>17</v>
      </c>
      <c r="L183" s="53" t="str">
        <f t="shared" ref="L183:L195" ca="1" si="141">IF(OR($X183&gt;0,$C183=1,$C183=2,$C183=3,$C183=4),"F","")</f>
        <v>F</v>
      </c>
      <c r="M183" s="54" t="s">
        <v>7</v>
      </c>
      <c r="N183" s="55" t="str">
        <f t="shared" ref="N183:N195" ca="1" si="142">CHOOSE(1+LOG(1+2*(C183=1)+4*(C183=2)+8*(C183=3)+16*(C183=4)+32*(C183="S"),2),"","Meta","Nível 2","Nível 3","Nível 4","Serviço")</f>
        <v>Nível 2</v>
      </c>
      <c r="O183" s="56" t="s">
        <v>407</v>
      </c>
      <c r="P183" s="57" t="s">
        <v>62</v>
      </c>
      <c r="Q183" s="58"/>
      <c r="R183" s="59" t="s">
        <v>67</v>
      </c>
      <c r="S183" s="60" t="str">
        <f t="shared" ca="1" si="122"/>
        <v>-</v>
      </c>
      <c r="T183" s="61" t="e">
        <f ca="1">OFFSET([1]CÁLCULO!H$15,ROW($T183)-ROW(T$15),0)</f>
        <v>#VALUE!</v>
      </c>
      <c r="U183" s="62"/>
      <c r="V183" s="63" t="s">
        <v>10</v>
      </c>
      <c r="W183" s="61">
        <f t="shared" ca="1" si="113"/>
        <v>0</v>
      </c>
      <c r="X183" s="64">
        <f t="shared" ca="1" si="133"/>
        <v>3269.41</v>
      </c>
      <c r="Y183" s="65" t="s">
        <v>63</v>
      </c>
      <c r="Z183" t="str">
        <f t="shared" ref="Z183:Z195" ca="1" si="143">IF(AND($C183="S",$X183&gt;0),IF(ISBLANK($Y183),"RA",LEFT($Y183,2)),"")</f>
        <v/>
      </c>
      <c r="AA183" s="66">
        <f ca="1">IF($C183="S",IF($Z183="CP",$X183,IF($Z183="RA",(($X183)*[1]QCI!$AA$3),0)),SomaAgrup)</f>
        <v>0</v>
      </c>
      <c r="AB183" s="67">
        <f t="shared" ca="1" si="116"/>
        <v>0</v>
      </c>
      <c r="AC183" s="68" t="str">
        <f t="shared" ca="1" si="117"/>
        <v/>
      </c>
      <c r="AD183" s="8" t="e">
        <f ca="1">IF(C183&lt;=CRONO.NivelExibicao,MAX($AD$15:OFFSET(AD183,-1,0))+IF($C183&lt;&gt;1,1,MAX(1,COUNTIF([1]QCI!$A$13:$A$24,OFFSET($E183,-1,0)))),"")</f>
        <v>#VALUE!</v>
      </c>
      <c r="AE183" s="18" t="b">
        <f t="shared" ca="1" si="118"/>
        <v>0</v>
      </c>
      <c r="AF183" s="69" t="e">
        <f t="shared" ca="1" si="119"/>
        <v>#VALUE!</v>
      </c>
      <c r="AG183" s="70"/>
      <c r="AH183" s="71">
        <f t="shared" si="120"/>
        <v>0.22819999999999999</v>
      </c>
      <c r="AJ183" s="72"/>
      <c r="AL183" s="73"/>
      <c r="AM183" s="74">
        <f t="shared" ca="1" si="0"/>
        <v>3269.41</v>
      </c>
      <c r="AN183" s="75">
        <f t="shared" si="121"/>
        <v>0</v>
      </c>
    </row>
    <row r="184" spans="1:40" x14ac:dyDescent="0.25">
      <c r="A184">
        <f t="shared" si="102"/>
        <v>3</v>
      </c>
      <c r="B184">
        <f t="shared" ca="1" si="134"/>
        <v>3</v>
      </c>
      <c r="C184">
        <f t="shared" ca="1" si="135"/>
        <v>3</v>
      </c>
      <c r="D184">
        <f t="shared" ca="1" si="136"/>
        <v>3</v>
      </c>
      <c r="E184" t="e">
        <f ca="1">IF($C184=1,OFFSET(E184,-1,0)+MAX(1,COUNTIF([1]QCI!$A$13:$A$24,OFFSET([1]ORÇAMENTO!E185,-1,0))),OFFSET(E184,-1,0))</f>
        <v>#VALUE!</v>
      </c>
      <c r="F184">
        <f t="shared" ca="1" si="137"/>
        <v>1</v>
      </c>
      <c r="G184">
        <f t="shared" ca="1" si="138"/>
        <v>1</v>
      </c>
      <c r="H184">
        <f t="shared" ca="1" si="139"/>
        <v>0</v>
      </c>
      <c r="I184">
        <f t="shared" ca="1" si="140"/>
        <v>0</v>
      </c>
      <c r="J184">
        <f t="shared" ca="1" si="98"/>
        <v>3</v>
      </c>
      <c r="K184" t="e">
        <f ca="1">IF(OR($C184="S",$C184=0),0,MATCH(OFFSET($D184,0,$C184)+IF($C184&lt;&gt;1,1,COUNTIF([1]QCI!$A$13:$A$24,[1]ORÇAMENTO!E185)),OFFSET($D184,1,$C184,ROW($C$223)-ROW($C184)),0))</f>
        <v>#N/A</v>
      </c>
      <c r="L184" s="53" t="str">
        <f t="shared" ca="1" si="141"/>
        <v>F</v>
      </c>
      <c r="M184" s="54" t="s">
        <v>5</v>
      </c>
      <c r="N184" s="55" t="str">
        <f t="shared" ca="1" si="142"/>
        <v>Nível 3</v>
      </c>
      <c r="O184" s="56" t="s">
        <v>408</v>
      </c>
      <c r="P184" s="57" t="s">
        <v>62</v>
      </c>
      <c r="Q184" s="58"/>
      <c r="R184" s="59" t="s">
        <v>72</v>
      </c>
      <c r="S184" s="60" t="str">
        <f t="shared" ca="1" si="122"/>
        <v>-</v>
      </c>
      <c r="T184" s="61" t="e">
        <f ca="1">OFFSET([1]CÁLCULO!H$15,ROW($T184)-ROW(T$15),0)</f>
        <v>#VALUE!</v>
      </c>
      <c r="U184" s="62"/>
      <c r="V184" s="63" t="s">
        <v>10</v>
      </c>
      <c r="W184" s="61">
        <f t="shared" ca="1" si="113"/>
        <v>0</v>
      </c>
      <c r="X184" s="64">
        <f ca="1">ROUND(SUM(X185:X186),2)</f>
        <v>3269.41</v>
      </c>
      <c r="Y184" s="65" t="s">
        <v>63</v>
      </c>
      <c r="Z184" t="str">
        <f t="shared" ca="1" si="143"/>
        <v/>
      </c>
      <c r="AA184" s="66">
        <f ca="1">IF($C184="S",IF($Z184="CP",$X184,IF($Z184="RA",(($X184)*[1]QCI!$AA$3),0)),SomaAgrup)</f>
        <v>0</v>
      </c>
      <c r="AB184" s="67">
        <f t="shared" ca="1" si="116"/>
        <v>0</v>
      </c>
      <c r="AC184" s="68" t="str">
        <f t="shared" ca="1" si="117"/>
        <v/>
      </c>
      <c r="AD184" s="8" t="e">
        <f ca="1">IF(C184&lt;=CRONO.NivelExibicao,MAX($AD$15:OFFSET(AD184,-1,0))+IF($C184&lt;&gt;1,1,MAX(1,COUNTIF([1]QCI!$A$13:$A$24,OFFSET($E184,-1,0)))),"")</f>
        <v>#VALUE!</v>
      </c>
      <c r="AE184" s="18" t="b">
        <f t="shared" ca="1" si="118"/>
        <v>0</v>
      </c>
      <c r="AF184" s="69" t="e">
        <f t="shared" ca="1" si="119"/>
        <v>#VALUE!</v>
      </c>
      <c r="AG184" s="70"/>
      <c r="AH184" s="71">
        <f t="shared" si="120"/>
        <v>0.22819999999999999</v>
      </c>
      <c r="AJ184" s="72"/>
      <c r="AL184" s="73"/>
      <c r="AM184" s="74">
        <f t="shared" ca="1" si="0"/>
        <v>3269.41</v>
      </c>
      <c r="AN184" s="75">
        <f t="shared" si="121"/>
        <v>0</v>
      </c>
    </row>
    <row r="185" spans="1:40" ht="30" x14ac:dyDescent="0.25">
      <c r="A185" t="str">
        <f t="shared" si="102"/>
        <v>S</v>
      </c>
      <c r="B185">
        <f t="shared" ca="1" si="134"/>
        <v>3</v>
      </c>
      <c r="C185" t="str">
        <f t="shared" ca="1" si="135"/>
        <v>S</v>
      </c>
      <c r="D185">
        <f t="shared" ca="1" si="136"/>
        <v>0</v>
      </c>
      <c r="E185" t="e">
        <f ca="1">IF($C185=1,OFFSET(E185,-1,0)+MAX(1,COUNTIF([1]QCI!$A$13:$A$24,OFFSET([1]ORÇAMENTO!E186,-1,0))),OFFSET(E185,-1,0))</f>
        <v>#VALUE!</v>
      </c>
      <c r="F185">
        <f t="shared" ca="1" si="137"/>
        <v>1</v>
      </c>
      <c r="G185">
        <f t="shared" ca="1" si="138"/>
        <v>1</v>
      </c>
      <c r="H185">
        <f t="shared" ca="1" si="139"/>
        <v>0</v>
      </c>
      <c r="I185">
        <f t="shared" ca="1" si="140"/>
        <v>1</v>
      </c>
      <c r="J185">
        <f t="shared" ca="1" si="98"/>
        <v>0</v>
      </c>
      <c r="K185">
        <f ca="1">IF(OR($C185="S",$C185=0),0,MATCH(OFFSET($D185,0,$C185)+IF($C185&lt;&gt;1,1,COUNTIF([1]QCI!$A$13:$A$24,[1]ORÇAMENTO!E186)),OFFSET($D185,1,$C185,ROW($C$223)-ROW($C185)),0))</f>
        <v>0</v>
      </c>
      <c r="L185" s="53" t="str">
        <f t="shared" ca="1" si="141"/>
        <v>F</v>
      </c>
      <c r="M185" s="54" t="s">
        <v>7</v>
      </c>
      <c r="N185" s="55" t="str">
        <f t="shared" ca="1" si="142"/>
        <v>Serviço</v>
      </c>
      <c r="O185" s="56" t="s">
        <v>409</v>
      </c>
      <c r="P185" s="57" t="s">
        <v>62</v>
      </c>
      <c r="Q185" s="58" t="s">
        <v>134</v>
      </c>
      <c r="R185" s="59" t="s">
        <v>127</v>
      </c>
      <c r="S185" s="60" t="s">
        <v>141</v>
      </c>
      <c r="T185" s="61">
        <f t="shared" ref="T185:T186" si="144">AJ185</f>
        <v>71.400000000000006</v>
      </c>
      <c r="U185" s="62">
        <f t="shared" si="80"/>
        <v>2.81</v>
      </c>
      <c r="V185" s="63" t="s">
        <v>10</v>
      </c>
      <c r="W185" s="61">
        <f t="shared" ca="1" si="113"/>
        <v>3.45</v>
      </c>
      <c r="X185" s="64">
        <f t="shared" ca="1" si="114"/>
        <v>246.33</v>
      </c>
      <c r="Y185" s="65" t="s">
        <v>63</v>
      </c>
      <c r="Z185" t="str">
        <f t="shared" ca="1" si="143"/>
        <v>RA</v>
      </c>
      <c r="AA185" s="66">
        <f ca="1">IF($C185="S",IF($Z185="CP",$X185,IF($Z185="RA",(($X185)*[1]QCI!$AA$3),0)),SomaAgrup)</f>
        <v>0</v>
      </c>
      <c r="AB185" s="67">
        <f t="shared" ca="1" si="116"/>
        <v>0</v>
      </c>
      <c r="AC185" s="68" t="str">
        <f t="shared" ca="1" si="117"/>
        <v/>
      </c>
      <c r="AD185" s="8" t="str">
        <f ca="1">IF(C185&lt;=CRONO.NivelExibicao,MAX($AD$15:OFFSET(AD185,-1,0))+IF($C185&lt;&gt;1,1,MAX(1,COUNTIF([1]QCI!$A$13:$A$24,OFFSET($E185,-1,0)))),"")</f>
        <v/>
      </c>
      <c r="AE185" s="18" t="str">
        <f t="shared" ca="1" si="118"/>
        <v xml:space="preserve">SINAPI  97647 </v>
      </c>
      <c r="AF185" s="69" t="e">
        <f t="shared" ca="1" si="119"/>
        <v>#VALUE!</v>
      </c>
      <c r="AG185" s="70">
        <v>2.81</v>
      </c>
      <c r="AH185" s="71">
        <f t="shared" si="120"/>
        <v>0.22819999999999999</v>
      </c>
      <c r="AJ185" s="72">
        <v>71.400000000000006</v>
      </c>
      <c r="AL185" s="73"/>
      <c r="AM185" s="74">
        <f t="shared" ca="1" si="0"/>
        <v>246.33</v>
      </c>
      <c r="AN185" s="75">
        <f t="shared" si="121"/>
        <v>3.45</v>
      </c>
    </row>
    <row r="186" spans="1:40" ht="30" x14ac:dyDescent="0.25">
      <c r="A186" t="str">
        <f t="shared" si="102"/>
        <v>S</v>
      </c>
      <c r="B186">
        <f t="shared" ca="1" si="134"/>
        <v>3</v>
      </c>
      <c r="C186" t="str">
        <f t="shared" ca="1" si="135"/>
        <v>S</v>
      </c>
      <c r="D186">
        <f t="shared" ca="1" si="136"/>
        <v>0</v>
      </c>
      <c r="E186" t="e">
        <f ca="1">IF($C186=1,OFFSET(E186,-1,0)+MAX(1,COUNTIF([1]QCI!$A$13:$A$24,OFFSET([1]ORÇAMENTO!E187,-1,0))),OFFSET(E186,-1,0))</f>
        <v>#VALUE!</v>
      </c>
      <c r="F186">
        <f t="shared" ca="1" si="137"/>
        <v>1</v>
      </c>
      <c r="G186">
        <f t="shared" ca="1" si="138"/>
        <v>1</v>
      </c>
      <c r="H186">
        <f t="shared" ca="1" si="139"/>
        <v>0</v>
      </c>
      <c r="I186">
        <f t="shared" ca="1" si="140"/>
        <v>2</v>
      </c>
      <c r="J186">
        <f t="shared" ca="1" si="98"/>
        <v>0</v>
      </c>
      <c r="K186">
        <f ca="1">IF(OR($C186="S",$C186=0),0,MATCH(OFFSET($D186,0,$C186)+IF($C186&lt;&gt;1,1,COUNTIF([1]QCI!$A$13:$A$24,[1]ORÇAMENTO!E187)),OFFSET($D186,1,$C186,ROW($C$223)-ROW($C186)),0))</f>
        <v>0</v>
      </c>
      <c r="L186" s="53" t="str">
        <f t="shared" ca="1" si="141"/>
        <v>F</v>
      </c>
      <c r="M186" s="54" t="s">
        <v>7</v>
      </c>
      <c r="N186" s="55" t="str">
        <f t="shared" ca="1" si="142"/>
        <v>Serviço</v>
      </c>
      <c r="O186" s="56" t="s">
        <v>410</v>
      </c>
      <c r="P186" s="57" t="s">
        <v>62</v>
      </c>
      <c r="Q186" s="58" t="s">
        <v>139</v>
      </c>
      <c r="R186" s="59" t="s">
        <v>132</v>
      </c>
      <c r="S186" s="60" t="s">
        <v>141</v>
      </c>
      <c r="T186" s="61">
        <f t="shared" si="144"/>
        <v>71.400000000000006</v>
      </c>
      <c r="U186" s="62">
        <f t="shared" si="80"/>
        <v>34.47</v>
      </c>
      <c r="V186" s="63" t="s">
        <v>10</v>
      </c>
      <c r="W186" s="61">
        <f t="shared" ca="1" si="113"/>
        <v>42.34</v>
      </c>
      <c r="X186" s="64">
        <f t="shared" ca="1" si="114"/>
        <v>3023.08</v>
      </c>
      <c r="Y186" s="65" t="s">
        <v>63</v>
      </c>
      <c r="Z186" t="str">
        <f t="shared" ca="1" si="143"/>
        <v>RA</v>
      </c>
      <c r="AA186" s="66">
        <f ca="1">IF($C186="S",IF($Z186="CP",$X186,IF($Z186="RA",(($X186)*[1]QCI!$AA$3),0)),SomaAgrup)</f>
        <v>0</v>
      </c>
      <c r="AB186" s="67">
        <f t="shared" ca="1" si="116"/>
        <v>0</v>
      </c>
      <c r="AC186" s="68" t="str">
        <f t="shared" ca="1" si="117"/>
        <v/>
      </c>
      <c r="AD186" s="8" t="str">
        <f ca="1">IF(C186&lt;=CRONO.NivelExibicao,MAX($AD$15:OFFSET(AD186,-1,0))+IF($C186&lt;&gt;1,1,MAX(1,COUNTIF([1]QCI!$A$13:$A$24,OFFSET($E186,-1,0)))),"")</f>
        <v/>
      </c>
      <c r="AE186" s="18" t="str">
        <f t="shared" ca="1" si="118"/>
        <v xml:space="preserve">SINAPI  94195 </v>
      </c>
      <c r="AF186" s="69" t="e">
        <f t="shared" ca="1" si="119"/>
        <v>#VALUE!</v>
      </c>
      <c r="AG186" s="70">
        <v>34.47</v>
      </c>
      <c r="AH186" s="71">
        <f t="shared" si="120"/>
        <v>0.22819999999999999</v>
      </c>
      <c r="AJ186" s="72">
        <v>71.400000000000006</v>
      </c>
      <c r="AL186" s="73"/>
      <c r="AM186" s="74">
        <f t="shared" ca="1" si="0"/>
        <v>3023.08</v>
      </c>
      <c r="AN186" s="75">
        <f t="shared" si="121"/>
        <v>42.34</v>
      </c>
    </row>
    <row r="187" spans="1:40" x14ac:dyDescent="0.25">
      <c r="A187">
        <f t="shared" si="102"/>
        <v>1</v>
      </c>
      <c r="B187">
        <f t="shared" ca="1" si="134"/>
        <v>1</v>
      </c>
      <c r="C187">
        <f t="shared" ca="1" si="135"/>
        <v>1</v>
      </c>
      <c r="D187">
        <f t="shared" ca="1" si="136"/>
        <v>36</v>
      </c>
      <c r="E187" t="e">
        <f ca="1">IF($C187=1,OFFSET(E187,-1,0)+MAX(1,COUNTIF([1]QCI!$A$13:$A$24,OFFSET([1]ORÇAMENTO!E188,-1,0))),OFFSET(E187,-1,0))</f>
        <v>#VALUE!</v>
      </c>
      <c r="F187">
        <f t="shared" ca="1" si="137"/>
        <v>0</v>
      </c>
      <c r="G187">
        <f t="shared" ca="1" si="138"/>
        <v>0</v>
      </c>
      <c r="H187">
        <f t="shared" ca="1" si="139"/>
        <v>0</v>
      </c>
      <c r="I187">
        <f t="shared" ca="1" si="140"/>
        <v>0</v>
      </c>
      <c r="J187">
        <f t="shared" ca="1" si="98"/>
        <v>36</v>
      </c>
      <c r="K187" t="e">
        <f ca="1">IF(OR($C187="S",$C187=0),0,MATCH(OFFSET($D187,0,$C187)+IF($C187&lt;&gt;1,1,COUNTIF([1]QCI!$A$13:$A$24,[1]ORÇAMENTO!E188)),OFFSET($D187,1,$C187,ROW($C$223)-ROW($C187)),0))</f>
        <v>#VALUE!</v>
      </c>
      <c r="L187" s="53" t="str">
        <f t="shared" ca="1" si="141"/>
        <v>F</v>
      </c>
      <c r="M187" s="54" t="s">
        <v>3</v>
      </c>
      <c r="N187" s="55" t="str">
        <f t="shared" ca="1" si="142"/>
        <v>Meta</v>
      </c>
      <c r="O187" s="56" t="s">
        <v>411</v>
      </c>
      <c r="P187" s="57" t="s">
        <v>62</v>
      </c>
      <c r="Q187" s="58"/>
      <c r="R187" s="59" t="s">
        <v>111</v>
      </c>
      <c r="S187" s="60" t="str">
        <f t="shared" ca="1" si="122"/>
        <v>-</v>
      </c>
      <c r="T187" s="61" t="e">
        <f ca="1">OFFSET([1]CÁLCULO!H$15,ROW($T187)-ROW(T$15),0)</f>
        <v>#VALUE!</v>
      </c>
      <c r="U187" s="62"/>
      <c r="V187" s="63" t="s">
        <v>10</v>
      </c>
      <c r="W187" s="61">
        <f t="shared" ca="1" si="113"/>
        <v>0</v>
      </c>
      <c r="X187" s="64">
        <f t="shared" ref="X187:X188" ca="1" si="145">ROUND(SUM(X188),2)</f>
        <v>743.17</v>
      </c>
      <c r="Y187" s="65" t="s">
        <v>63</v>
      </c>
      <c r="Z187" t="str">
        <f t="shared" ca="1" si="143"/>
        <v/>
      </c>
      <c r="AA187" s="66">
        <f ca="1">IF($C187="S",IF($Z187="CP",$X187,IF($Z187="RA",(($X187)*[1]QCI!$AA$3),0)),SomaAgrup)</f>
        <v>0</v>
      </c>
      <c r="AB187" s="67">
        <f t="shared" ca="1" si="116"/>
        <v>0</v>
      </c>
      <c r="AC187" s="68" t="str">
        <f t="shared" ca="1" si="117"/>
        <v/>
      </c>
      <c r="AD187" s="8" t="e">
        <f ca="1">IF(C187&lt;=CRONO.NivelExibicao,MAX($AD$15:OFFSET(AD187,-1,0))+IF($C187&lt;&gt;1,1,MAX(1,COUNTIF([1]QCI!$A$13:$A$24,OFFSET($E187,-1,0)))),"")</f>
        <v>#VALUE!</v>
      </c>
      <c r="AE187" s="18" t="b">
        <f t="shared" ca="1" si="118"/>
        <v>0</v>
      </c>
      <c r="AF187" s="69" t="e">
        <f t="shared" ca="1" si="119"/>
        <v>#VALUE!</v>
      </c>
      <c r="AG187" s="70"/>
      <c r="AH187" s="71">
        <f t="shared" si="120"/>
        <v>0.22819999999999999</v>
      </c>
      <c r="AJ187" s="72"/>
      <c r="AL187" s="73"/>
      <c r="AM187" s="74">
        <f t="shared" ca="1" si="0"/>
        <v>743.17</v>
      </c>
      <c r="AN187" s="75">
        <f t="shared" si="121"/>
        <v>0</v>
      </c>
    </row>
    <row r="188" spans="1:40" x14ac:dyDescent="0.25">
      <c r="A188" t="str">
        <f t="shared" si="102"/>
        <v>S</v>
      </c>
      <c r="B188">
        <f t="shared" ca="1" si="134"/>
        <v>2</v>
      </c>
      <c r="C188">
        <f t="shared" ca="1" si="135"/>
        <v>2</v>
      </c>
      <c r="D188">
        <f t="shared" ca="1" si="136"/>
        <v>4</v>
      </c>
      <c r="E188" t="e">
        <f ca="1">IF($C188=1,OFFSET(E188,-1,0)+MAX(1,COUNTIF([1]QCI!$A$13:$A$24,OFFSET([1]ORÇAMENTO!E189,-1,0))),OFFSET(E188,-1,0))</f>
        <v>#VALUE!</v>
      </c>
      <c r="F188">
        <f t="shared" ca="1" si="137"/>
        <v>1</v>
      </c>
      <c r="G188">
        <f t="shared" ca="1" si="138"/>
        <v>0</v>
      </c>
      <c r="H188">
        <f t="shared" ca="1" si="139"/>
        <v>0</v>
      </c>
      <c r="I188">
        <f t="shared" ca="1" si="140"/>
        <v>0</v>
      </c>
      <c r="J188">
        <f t="shared" ca="1" si="98"/>
        <v>4</v>
      </c>
      <c r="K188">
        <f ca="1">IF(OR($C188="S",$C188=0),0,MATCH(OFFSET($D188,0,$C188)+IF($C188&lt;&gt;1,1,COUNTIF([1]QCI!$A$13:$A$24,[1]ORÇAMENTO!E189)),OFFSET($D188,1,$C188,ROW($C$223)-ROW($C188)),0))</f>
        <v>12</v>
      </c>
      <c r="L188" s="53" t="str">
        <f t="shared" ca="1" si="141"/>
        <v>F</v>
      </c>
      <c r="M188" s="54" t="s">
        <v>7</v>
      </c>
      <c r="N188" s="55" t="str">
        <f t="shared" ca="1" si="142"/>
        <v>Nível 2</v>
      </c>
      <c r="O188" s="56" t="s">
        <v>412</v>
      </c>
      <c r="P188" s="57" t="s">
        <v>62</v>
      </c>
      <c r="Q188" s="58"/>
      <c r="R188" s="59" t="s">
        <v>67</v>
      </c>
      <c r="S188" s="60" t="str">
        <f t="shared" ca="1" si="122"/>
        <v>-</v>
      </c>
      <c r="T188" s="61" t="e">
        <f ca="1">OFFSET([1]CÁLCULO!H$15,ROW($T188)-ROW(T$15),0)</f>
        <v>#VALUE!</v>
      </c>
      <c r="U188" s="62"/>
      <c r="V188" s="63" t="s">
        <v>10</v>
      </c>
      <c r="W188" s="61">
        <f t="shared" ca="1" si="113"/>
        <v>0</v>
      </c>
      <c r="X188" s="64">
        <f t="shared" ca="1" si="145"/>
        <v>743.17</v>
      </c>
      <c r="Y188" s="65" t="s">
        <v>63</v>
      </c>
      <c r="Z188" t="str">
        <f t="shared" ca="1" si="143"/>
        <v/>
      </c>
      <c r="AA188" s="66">
        <f ca="1">IF($C188="S",IF($Z188="CP",$X188,IF($Z188="RA",(($X188)*[1]QCI!$AA$3),0)),SomaAgrup)</f>
        <v>0</v>
      </c>
      <c r="AB188" s="67">
        <f t="shared" ca="1" si="116"/>
        <v>0</v>
      </c>
      <c r="AC188" s="68" t="str">
        <f t="shared" ca="1" si="117"/>
        <v/>
      </c>
      <c r="AD188" s="8" t="e">
        <f ca="1">IF(C188&lt;=CRONO.NivelExibicao,MAX($AD$15:OFFSET(AD188,-1,0))+IF($C188&lt;&gt;1,1,MAX(1,COUNTIF([1]QCI!$A$13:$A$24,OFFSET($E188,-1,0)))),"")</f>
        <v>#VALUE!</v>
      </c>
      <c r="AE188" s="18" t="b">
        <f t="shared" ca="1" si="118"/>
        <v>0</v>
      </c>
      <c r="AF188" s="69" t="e">
        <f t="shared" ca="1" si="119"/>
        <v>#VALUE!</v>
      </c>
      <c r="AG188" s="70"/>
      <c r="AH188" s="71">
        <f t="shared" si="120"/>
        <v>0.22819999999999999</v>
      </c>
      <c r="AJ188" s="72"/>
      <c r="AL188" s="73"/>
      <c r="AM188" s="74">
        <f t="shared" ca="1" si="0"/>
        <v>743.17</v>
      </c>
      <c r="AN188" s="75">
        <f t="shared" si="121"/>
        <v>0</v>
      </c>
    </row>
    <row r="189" spans="1:40" x14ac:dyDescent="0.25">
      <c r="A189">
        <f t="shared" si="102"/>
        <v>3</v>
      </c>
      <c r="B189">
        <f ca="1">IF(OR(C189="s",C189=0),OFFSET(B189,-1,0),C189)</f>
        <v>3</v>
      </c>
      <c r="C189">
        <f ca="1">IF(OFFSET(C189,-1,0)="L",1,IF(OFFSET(C189,-1,0)=1,2,IF(OR(A189="s",A189=0),"S",IF(AND(OFFSET(C189,-1,0)=2,A189=4),3,IF(AND(OR(OFFSET(C189,-1,0)="s",OFFSET(C189,-1,0)=0),A189&lt;&gt;"s",A189&gt;OFFSET(B189,-1,0)),OFFSET(B189,-1,0),A189)))))</f>
        <v>3</v>
      </c>
      <c r="D189">
        <f ca="1">IF(OR(C189="S",C189=0),0,IF(ISERROR(K189),J189,SMALL(J189:K189,1)))</f>
        <v>3</v>
      </c>
      <c r="E189" t="e">
        <f ca="1">IF($C189=1,OFFSET(E189,-1,0)+MAX(1,COUNTIF([1]QCI!$A$13:$A$24,OFFSET([1]ORÇAMENTO!E190,-1,0))),OFFSET(E189,-1,0))</f>
        <v>#VALUE!</v>
      </c>
      <c r="F189">
        <f ca="1">IF($C189=1,0,IF($C189=2,OFFSET(F189,-1,0)+1,OFFSET(F189,-1,0)))</f>
        <v>1</v>
      </c>
      <c r="G189">
        <f ca="1">IF(AND($C189&lt;=2,$C189&lt;&gt;0),0,IF($C189=3,OFFSET(G189,-1,0)+1,OFFSET(G189,-1,0)))</f>
        <v>1</v>
      </c>
      <c r="H189">
        <f ca="1">IF(AND($C189&lt;=3,$C189&lt;&gt;0),0,IF($C189=4,OFFSET(H189,-1,0)+1,OFFSET(H189,-1,0)))</f>
        <v>0</v>
      </c>
      <c r="I189">
        <f ca="1">IF(AND($C189&lt;=4,$C189&lt;&gt;0),0,IF(AND($C189="S",$X189&gt;0),OFFSET(I189,-1,0)+1,OFFSET(I189,-1,0)))</f>
        <v>0</v>
      </c>
      <c r="J189">
        <f t="shared" ca="1" si="98"/>
        <v>3</v>
      </c>
      <c r="K189" t="e">
        <f ca="1">IF(OR($C189="S",$C189=0),0,MATCH(OFFSET($D189,0,$C189)+IF($C189&lt;&gt;1,1,COUNTIF([1]QCI!$A$13:$A$24,[1]ORÇAMENTO!E190)),OFFSET($D189,1,$C189,ROW($C$223)-ROW($C189)),0))</f>
        <v>#N/A</v>
      </c>
      <c r="L189" s="53" t="str">
        <f ca="1">IF(OR($X189&gt;0,$C189=1,$C189=2,$C189=3,$C189=4),"F","")</f>
        <v>F</v>
      </c>
      <c r="M189" s="54" t="s">
        <v>5</v>
      </c>
      <c r="N189" s="55" t="str">
        <f ca="1">CHOOSE(1+LOG(1+2*(C189=1)+4*(C189=2)+8*(C189=3)+16*(C189=4)+32*(C189="S"),2),"","Meta","Nível 2","Nível 3","Nível 4","Serviço")</f>
        <v>Nível 3</v>
      </c>
      <c r="O189" s="56" t="s">
        <v>413</v>
      </c>
      <c r="P189" s="57" t="s">
        <v>62</v>
      </c>
      <c r="Q189" s="58"/>
      <c r="R189" s="59" t="s">
        <v>72</v>
      </c>
      <c r="S189" s="60" t="str">
        <f t="shared" ca="1" si="122"/>
        <v>-</v>
      </c>
      <c r="T189" s="61" t="e">
        <f ca="1">OFFSET([1]CÁLCULO!H$15,ROW($T189)-ROW(T$15),0)</f>
        <v>#VALUE!</v>
      </c>
      <c r="U189" s="62"/>
      <c r="V189" s="63" t="s">
        <v>10</v>
      </c>
      <c r="W189" s="61">
        <f t="shared" ca="1" si="113"/>
        <v>0</v>
      </c>
      <c r="X189" s="64">
        <f ca="1">ROUND(SUM(X190:X191),2)</f>
        <v>743.17</v>
      </c>
      <c r="Y189" s="65" t="s">
        <v>63</v>
      </c>
      <c r="Z189" t="str">
        <f ca="1">IF(AND($C189="S",$X189&gt;0),IF(ISBLANK($Y189),"RA",LEFT($Y189,2)),"")</f>
        <v/>
      </c>
      <c r="AA189" s="66">
        <f ca="1">IF($C189="S",IF($Z189="CP",$X189,IF($Z189="RA",(($X189)*[1]QCI!$AA$3),0)),SomaAgrup)</f>
        <v>0</v>
      </c>
      <c r="AB189" s="67">
        <f t="shared" ca="1" si="116"/>
        <v>0</v>
      </c>
      <c r="AC189" s="68" t="str">
        <f t="shared" ca="1" si="117"/>
        <v/>
      </c>
      <c r="AD189" s="8" t="e">
        <f ca="1">IF(C189&lt;=CRONO.NivelExibicao,MAX($AD$15:OFFSET(AD189,-1,0))+IF($C189&lt;&gt;1,1,MAX(1,COUNTIF([1]QCI!$A$13:$A$24,OFFSET($E189,-1,0)))),"")</f>
        <v>#VALUE!</v>
      </c>
      <c r="AE189" s="18" t="b">
        <f t="shared" ca="1" si="118"/>
        <v>0</v>
      </c>
      <c r="AF189" s="69" t="e">
        <f t="shared" ca="1" si="119"/>
        <v>#VALUE!</v>
      </c>
      <c r="AG189" s="70"/>
      <c r="AH189" s="71">
        <f t="shared" si="120"/>
        <v>0.22819999999999999</v>
      </c>
      <c r="AJ189" s="72"/>
      <c r="AL189" s="73"/>
      <c r="AM189" s="74">
        <f t="shared" ca="1" si="0"/>
        <v>743.17</v>
      </c>
      <c r="AN189" s="75">
        <f t="shared" si="121"/>
        <v>0</v>
      </c>
    </row>
    <row r="190" spans="1:40" ht="30" x14ac:dyDescent="0.25">
      <c r="A190" t="str">
        <f t="shared" si="102"/>
        <v>S</v>
      </c>
      <c r="B190">
        <f t="shared" ca="1" si="134"/>
        <v>3</v>
      </c>
      <c r="C190" t="str">
        <f t="shared" ca="1" si="135"/>
        <v>S</v>
      </c>
      <c r="D190">
        <f t="shared" ca="1" si="136"/>
        <v>0</v>
      </c>
      <c r="E190" t="e">
        <f ca="1">IF($C190=1,OFFSET(E190,-1,0)+MAX(1,COUNTIF([1]QCI!$A$13:$A$24,OFFSET([1]ORÇAMENTO!E191,-1,0))),OFFSET(E190,-1,0))</f>
        <v>#VALUE!</v>
      </c>
      <c r="F190">
        <f t="shared" ca="1" si="137"/>
        <v>1</v>
      </c>
      <c r="G190">
        <f t="shared" ca="1" si="138"/>
        <v>1</v>
      </c>
      <c r="H190">
        <f t="shared" ca="1" si="139"/>
        <v>0</v>
      </c>
      <c r="I190">
        <f t="shared" ca="1" si="140"/>
        <v>1</v>
      </c>
      <c r="J190">
        <f t="shared" ca="1" si="98"/>
        <v>0</v>
      </c>
      <c r="K190">
        <f ca="1">IF(OR($C190="S",$C190=0),0,MATCH(OFFSET($D190,0,$C190)+IF($C190&lt;&gt;1,1,COUNTIF([1]QCI!$A$13:$A$24,[1]ORÇAMENTO!E191)),OFFSET($D190,1,$C190,ROW($C$223)-ROW($C190)),0))</f>
        <v>0</v>
      </c>
      <c r="L190" s="53" t="str">
        <f t="shared" ca="1" si="141"/>
        <v>F</v>
      </c>
      <c r="M190" s="54" t="s">
        <v>7</v>
      </c>
      <c r="N190" s="55" t="str">
        <f t="shared" ca="1" si="142"/>
        <v>Serviço</v>
      </c>
      <c r="O190" s="56" t="s">
        <v>414</v>
      </c>
      <c r="P190" s="57" t="s">
        <v>62</v>
      </c>
      <c r="Q190" s="58" t="s">
        <v>134</v>
      </c>
      <c r="R190" s="59" t="s">
        <v>127</v>
      </c>
      <c r="S190" s="60" t="s">
        <v>141</v>
      </c>
      <c r="T190" s="61">
        <f t="shared" ref="T190:T191" si="146">AJ190</f>
        <v>16.23</v>
      </c>
      <c r="U190" s="62">
        <f t="shared" si="80"/>
        <v>2.81</v>
      </c>
      <c r="V190" s="63" t="s">
        <v>10</v>
      </c>
      <c r="W190" s="61">
        <f t="shared" ca="1" si="113"/>
        <v>3.45</v>
      </c>
      <c r="X190" s="64">
        <f t="shared" ca="1" si="114"/>
        <v>55.99</v>
      </c>
      <c r="Y190" s="65" t="s">
        <v>63</v>
      </c>
      <c r="Z190" t="str">
        <f t="shared" ca="1" si="143"/>
        <v>RA</v>
      </c>
      <c r="AA190" s="66">
        <f ca="1">IF($C190="S",IF($Z190="CP",$X190,IF($Z190="RA",(($X190)*[1]QCI!$AA$3),0)),SomaAgrup)</f>
        <v>0</v>
      </c>
      <c r="AB190" s="67">
        <f t="shared" ca="1" si="116"/>
        <v>0</v>
      </c>
      <c r="AC190" s="68" t="str">
        <f t="shared" ca="1" si="117"/>
        <v/>
      </c>
      <c r="AD190" s="8" t="str">
        <f ca="1">IF(C190&lt;=CRONO.NivelExibicao,MAX($AD$15:OFFSET(AD190,-1,0))+IF($C190&lt;&gt;1,1,MAX(1,COUNTIF([1]QCI!$A$13:$A$24,OFFSET($E190,-1,0)))),"")</f>
        <v/>
      </c>
      <c r="AE190" s="18" t="str">
        <f t="shared" ca="1" si="118"/>
        <v xml:space="preserve">SINAPI  97647 </v>
      </c>
      <c r="AF190" s="69" t="e">
        <f t="shared" ca="1" si="119"/>
        <v>#VALUE!</v>
      </c>
      <c r="AG190" s="70">
        <v>2.81</v>
      </c>
      <c r="AH190" s="71">
        <f t="shared" si="120"/>
        <v>0.22819999999999999</v>
      </c>
      <c r="AJ190" s="72">
        <v>16.23</v>
      </c>
      <c r="AL190" s="73"/>
      <c r="AM190" s="74">
        <f t="shared" ca="1" si="0"/>
        <v>55.99</v>
      </c>
      <c r="AN190" s="75">
        <f t="shared" si="121"/>
        <v>3.45</v>
      </c>
    </row>
    <row r="191" spans="1:40" ht="30" x14ac:dyDescent="0.25">
      <c r="A191" t="str">
        <f t="shared" si="102"/>
        <v>S</v>
      </c>
      <c r="B191">
        <f t="shared" ca="1" si="134"/>
        <v>3</v>
      </c>
      <c r="C191" t="str">
        <f t="shared" ca="1" si="135"/>
        <v>S</v>
      </c>
      <c r="D191">
        <f t="shared" ca="1" si="136"/>
        <v>0</v>
      </c>
      <c r="E191" t="e">
        <f ca="1">IF($C191=1,OFFSET(E191,-1,0)+MAX(1,COUNTIF([1]QCI!$A$13:$A$24,OFFSET([1]ORÇAMENTO!E192,-1,0))),OFFSET(E191,-1,0))</f>
        <v>#VALUE!</v>
      </c>
      <c r="F191">
        <f t="shared" ca="1" si="137"/>
        <v>1</v>
      </c>
      <c r="G191">
        <f t="shared" ca="1" si="138"/>
        <v>1</v>
      </c>
      <c r="H191">
        <f t="shared" ca="1" si="139"/>
        <v>0</v>
      </c>
      <c r="I191">
        <f t="shared" ca="1" si="140"/>
        <v>2</v>
      </c>
      <c r="J191">
        <f t="shared" ca="1" si="98"/>
        <v>0</v>
      </c>
      <c r="K191">
        <f ca="1">IF(OR($C191="S",$C191=0),0,MATCH(OFFSET($D191,0,$C191)+IF($C191&lt;&gt;1,1,COUNTIF([1]QCI!$A$13:$A$24,[1]ORÇAMENTO!E192)),OFFSET($D191,1,$C191,ROW($C$223)-ROW($C191)),0))</f>
        <v>0</v>
      </c>
      <c r="L191" s="53" t="str">
        <f t="shared" ca="1" si="141"/>
        <v>F</v>
      </c>
      <c r="M191" s="54" t="s">
        <v>7</v>
      </c>
      <c r="N191" s="55" t="str">
        <f t="shared" ca="1" si="142"/>
        <v>Serviço</v>
      </c>
      <c r="O191" s="56" t="s">
        <v>415</v>
      </c>
      <c r="P191" s="57" t="s">
        <v>62</v>
      </c>
      <c r="Q191" s="58" t="s">
        <v>139</v>
      </c>
      <c r="R191" s="59" t="s">
        <v>132</v>
      </c>
      <c r="S191" s="60" t="s">
        <v>141</v>
      </c>
      <c r="T191" s="61">
        <f t="shared" si="146"/>
        <v>16.23</v>
      </c>
      <c r="U191" s="62">
        <f t="shared" si="80"/>
        <v>34.47</v>
      </c>
      <c r="V191" s="63" t="s">
        <v>10</v>
      </c>
      <c r="W191" s="61">
        <f t="shared" ca="1" si="113"/>
        <v>42.34</v>
      </c>
      <c r="X191" s="64">
        <f t="shared" ca="1" si="114"/>
        <v>687.18</v>
      </c>
      <c r="Y191" s="65" t="s">
        <v>63</v>
      </c>
      <c r="Z191" t="str">
        <f t="shared" ca="1" si="143"/>
        <v>RA</v>
      </c>
      <c r="AA191" s="66">
        <f ca="1">IF($C191="S",IF($Z191="CP",$X191,IF($Z191="RA",(($X191)*[1]QCI!$AA$3),0)),SomaAgrup)</f>
        <v>0</v>
      </c>
      <c r="AB191" s="67">
        <f t="shared" ca="1" si="116"/>
        <v>0</v>
      </c>
      <c r="AC191" s="68" t="str">
        <f t="shared" ca="1" si="117"/>
        <v/>
      </c>
      <c r="AD191" s="8" t="str">
        <f ca="1">IF(C191&lt;=CRONO.NivelExibicao,MAX($AD$15:OFFSET(AD191,-1,0))+IF($C191&lt;&gt;1,1,MAX(1,COUNTIF([1]QCI!$A$13:$A$24,OFFSET($E191,-1,0)))),"")</f>
        <v/>
      </c>
      <c r="AE191" s="18" t="str">
        <f t="shared" ca="1" si="118"/>
        <v xml:space="preserve">SINAPI  94195 </v>
      </c>
      <c r="AF191" s="69" t="e">
        <f t="shared" ca="1" si="119"/>
        <v>#VALUE!</v>
      </c>
      <c r="AG191" s="70">
        <v>34.47</v>
      </c>
      <c r="AH191" s="71">
        <f t="shared" si="120"/>
        <v>0.22819999999999999</v>
      </c>
      <c r="AJ191" s="72">
        <v>16.23</v>
      </c>
      <c r="AL191" s="73"/>
      <c r="AM191" s="74">
        <f t="shared" ca="1" si="0"/>
        <v>687.18</v>
      </c>
      <c r="AN191" s="75">
        <f t="shared" si="121"/>
        <v>42.34</v>
      </c>
    </row>
    <row r="192" spans="1:40" x14ac:dyDescent="0.25">
      <c r="A192">
        <f t="shared" si="102"/>
        <v>1</v>
      </c>
      <c r="B192">
        <f t="shared" ca="1" si="134"/>
        <v>1</v>
      </c>
      <c r="C192">
        <f t="shared" ca="1" si="135"/>
        <v>1</v>
      </c>
      <c r="D192">
        <f t="shared" ca="1" si="136"/>
        <v>31</v>
      </c>
      <c r="E192" t="e">
        <f ca="1">IF($C192=1,OFFSET(E192,-1,0)+MAX(1,COUNTIF([1]QCI!$A$13:$A$24,OFFSET([1]ORÇAMENTO!E193,-1,0))),OFFSET(E192,-1,0))</f>
        <v>#VALUE!</v>
      </c>
      <c r="F192">
        <f t="shared" ca="1" si="137"/>
        <v>0</v>
      </c>
      <c r="G192">
        <f t="shared" ca="1" si="138"/>
        <v>0</v>
      </c>
      <c r="H192">
        <f t="shared" ca="1" si="139"/>
        <v>0</v>
      </c>
      <c r="I192">
        <f t="shared" ca="1" si="140"/>
        <v>0</v>
      </c>
      <c r="J192">
        <f t="shared" ca="1" si="98"/>
        <v>31</v>
      </c>
      <c r="K192" t="e">
        <f ca="1">IF(OR($C192="S",$C192=0),0,MATCH(OFFSET($D192,0,$C192)+IF($C192&lt;&gt;1,1,COUNTIF([1]QCI!$A$13:$A$24,[1]ORÇAMENTO!E193)),OFFSET($D192,1,$C192,ROW($C$223)-ROW($C192)),0))</f>
        <v>#VALUE!</v>
      </c>
      <c r="L192" s="53" t="str">
        <f t="shared" ca="1" si="141"/>
        <v>F</v>
      </c>
      <c r="M192" s="54" t="s">
        <v>3</v>
      </c>
      <c r="N192" s="55" t="str">
        <f t="shared" ca="1" si="142"/>
        <v>Meta</v>
      </c>
      <c r="O192" s="56" t="s">
        <v>416</v>
      </c>
      <c r="P192" s="57" t="s">
        <v>62</v>
      </c>
      <c r="Q192" s="58"/>
      <c r="R192" s="59" t="s">
        <v>112</v>
      </c>
      <c r="S192" s="60" t="str">
        <f t="shared" ca="1" si="122"/>
        <v>-</v>
      </c>
      <c r="T192" s="61" t="e">
        <f ca="1">OFFSET([1]CÁLCULO!H$15,ROW($T192)-ROW(T$15),0)</f>
        <v>#VALUE!</v>
      </c>
      <c r="U192" s="62"/>
      <c r="V192" s="63" t="s">
        <v>10</v>
      </c>
      <c r="W192" s="61">
        <f t="shared" ca="1" si="113"/>
        <v>0</v>
      </c>
      <c r="X192" s="64">
        <f t="shared" ref="X192" ca="1" si="147">ROUND(SUM(X193),2)</f>
        <v>288.94</v>
      </c>
      <c r="Y192" s="65" t="s">
        <v>63</v>
      </c>
      <c r="Z192" t="str">
        <f t="shared" ca="1" si="143"/>
        <v/>
      </c>
      <c r="AA192" s="66">
        <f ca="1">IF($C192="S",IF($Z192="CP",$X192,IF($Z192="RA",(($X192)*[1]QCI!$AA$3),0)),SomaAgrup)</f>
        <v>0</v>
      </c>
      <c r="AB192" s="67">
        <f t="shared" ca="1" si="116"/>
        <v>0</v>
      </c>
      <c r="AC192" s="68" t="str">
        <f t="shared" ca="1" si="117"/>
        <v/>
      </c>
      <c r="AD192" s="8" t="e">
        <f ca="1">IF(C192&lt;=CRONO.NivelExibicao,MAX($AD$15:OFFSET(AD192,-1,0))+IF($C192&lt;&gt;1,1,MAX(1,COUNTIF([1]QCI!$A$13:$A$24,OFFSET($E192,-1,0)))),"")</f>
        <v>#VALUE!</v>
      </c>
      <c r="AE192" s="18" t="b">
        <f t="shared" ca="1" si="118"/>
        <v>0</v>
      </c>
      <c r="AF192" s="69" t="e">
        <f t="shared" ca="1" si="119"/>
        <v>#VALUE!</v>
      </c>
      <c r="AG192" s="70"/>
      <c r="AH192" s="71">
        <f t="shared" si="120"/>
        <v>0.22819999999999999</v>
      </c>
      <c r="AJ192" s="72"/>
      <c r="AL192" s="73"/>
      <c r="AM192" s="74">
        <f t="shared" ca="1" si="0"/>
        <v>288.94</v>
      </c>
      <c r="AN192" s="75">
        <f t="shared" si="121"/>
        <v>0</v>
      </c>
    </row>
    <row r="193" spans="1:40" x14ac:dyDescent="0.25">
      <c r="A193" t="str">
        <f t="shared" si="102"/>
        <v>S</v>
      </c>
      <c r="B193">
        <f t="shared" ca="1" si="134"/>
        <v>2</v>
      </c>
      <c r="C193">
        <f t="shared" ca="1" si="135"/>
        <v>2</v>
      </c>
      <c r="D193">
        <f t="shared" ca="1" si="136"/>
        <v>3</v>
      </c>
      <c r="E193" t="e">
        <f ca="1">IF($C193=1,OFFSET(E193,-1,0)+MAX(1,COUNTIF([1]QCI!$A$13:$A$24,OFFSET([1]ORÇAMENTO!E194,-1,0))),OFFSET(E193,-1,0))</f>
        <v>#VALUE!</v>
      </c>
      <c r="F193">
        <f t="shared" ca="1" si="137"/>
        <v>1</v>
      </c>
      <c r="G193">
        <f t="shared" ca="1" si="138"/>
        <v>0</v>
      </c>
      <c r="H193">
        <f t="shared" ca="1" si="139"/>
        <v>0</v>
      </c>
      <c r="I193">
        <f t="shared" ca="1" si="140"/>
        <v>0</v>
      </c>
      <c r="J193">
        <f t="shared" ca="1" si="98"/>
        <v>3</v>
      </c>
      <c r="K193">
        <f ca="1">IF(OR($C193="S",$C193=0),0,MATCH(OFFSET($D193,0,$C193)+IF($C193&lt;&gt;1,1,COUNTIF([1]QCI!$A$13:$A$24,[1]ORÇAMENTO!E194)),OFFSET($D193,1,$C193,ROW($C$223)-ROW($C193)),0))</f>
        <v>7</v>
      </c>
      <c r="L193" s="53" t="str">
        <f t="shared" ca="1" si="141"/>
        <v>F</v>
      </c>
      <c r="M193" s="54" t="s">
        <v>7</v>
      </c>
      <c r="N193" s="55" t="str">
        <f t="shared" ca="1" si="142"/>
        <v>Nível 2</v>
      </c>
      <c r="O193" s="56" t="s">
        <v>417</v>
      </c>
      <c r="P193" s="57" t="s">
        <v>62</v>
      </c>
      <c r="Q193" s="58"/>
      <c r="R193" s="59" t="s">
        <v>72</v>
      </c>
      <c r="S193" s="60" t="str">
        <f t="shared" ca="1" si="122"/>
        <v>-</v>
      </c>
      <c r="T193" s="61" t="e">
        <f ca="1">OFFSET([1]CÁLCULO!H$15,ROW($T193)-ROW(T$15),0)</f>
        <v>#VALUE!</v>
      </c>
      <c r="U193" s="62"/>
      <c r="V193" s="63" t="s">
        <v>10</v>
      </c>
      <c r="W193" s="61">
        <f t="shared" ca="1" si="113"/>
        <v>0</v>
      </c>
      <c r="X193" s="64">
        <f ca="1">ROUND(SUM(X194:X195),2)</f>
        <v>288.94</v>
      </c>
      <c r="Y193" s="65" t="s">
        <v>63</v>
      </c>
      <c r="Z193" t="str">
        <f t="shared" ca="1" si="143"/>
        <v/>
      </c>
      <c r="AA193" s="66">
        <f ca="1">IF($C193="S",IF($Z193="CP",$X193,IF($Z193="RA",(($X193)*[1]QCI!$AA$3),0)),SomaAgrup)</f>
        <v>0</v>
      </c>
      <c r="AB193" s="67">
        <f t="shared" ca="1" si="116"/>
        <v>0</v>
      </c>
      <c r="AC193" s="68" t="str">
        <f t="shared" ca="1" si="117"/>
        <v/>
      </c>
      <c r="AD193" s="8" t="e">
        <f ca="1">IF(C193&lt;=CRONO.NivelExibicao,MAX($AD$15:OFFSET(AD193,-1,0))+IF($C193&lt;&gt;1,1,MAX(1,COUNTIF([1]QCI!$A$13:$A$24,OFFSET($E193,-1,0)))),"")</f>
        <v>#VALUE!</v>
      </c>
      <c r="AE193" s="18" t="b">
        <f t="shared" ca="1" si="118"/>
        <v>0</v>
      </c>
      <c r="AF193" s="69" t="e">
        <f t="shared" ca="1" si="119"/>
        <v>#VALUE!</v>
      </c>
      <c r="AG193" s="70"/>
      <c r="AH193" s="71">
        <f t="shared" si="120"/>
        <v>0.22819999999999999</v>
      </c>
      <c r="AJ193" s="72"/>
      <c r="AL193" s="73"/>
      <c r="AM193" s="74">
        <f t="shared" ca="1" si="0"/>
        <v>288.94</v>
      </c>
      <c r="AN193" s="75">
        <f t="shared" si="121"/>
        <v>0</v>
      </c>
    </row>
    <row r="194" spans="1:40" ht="30" x14ac:dyDescent="0.25">
      <c r="A194" t="str">
        <f t="shared" si="102"/>
        <v>S</v>
      </c>
      <c r="B194">
        <f t="shared" ca="1" si="134"/>
        <v>2</v>
      </c>
      <c r="C194" t="str">
        <f t="shared" ca="1" si="135"/>
        <v>S</v>
      </c>
      <c r="D194">
        <f t="shared" ca="1" si="136"/>
        <v>0</v>
      </c>
      <c r="E194" t="e">
        <f ca="1">IF($C194=1,OFFSET(E194,-1,0)+MAX(1,COUNTIF([1]QCI!$A$13:$A$24,OFFSET([1]ORÇAMENTO!E195,-1,0))),OFFSET(E194,-1,0))</f>
        <v>#VALUE!</v>
      </c>
      <c r="F194">
        <f t="shared" ca="1" si="137"/>
        <v>1</v>
      </c>
      <c r="G194">
        <f t="shared" ca="1" si="138"/>
        <v>0</v>
      </c>
      <c r="H194">
        <f t="shared" ca="1" si="139"/>
        <v>0</v>
      </c>
      <c r="I194">
        <f t="shared" ca="1" si="140"/>
        <v>1</v>
      </c>
      <c r="J194">
        <f t="shared" ca="1" si="98"/>
        <v>0</v>
      </c>
      <c r="K194">
        <f ca="1">IF(OR($C194="S",$C194=0),0,MATCH(OFFSET($D194,0,$C194)+IF($C194&lt;&gt;1,1,COUNTIF([1]QCI!$A$13:$A$24,[1]ORÇAMENTO!E195)),OFFSET($D194,1,$C194,ROW($C$223)-ROW($C194)),0))</f>
        <v>0</v>
      </c>
      <c r="L194" s="53" t="str">
        <f t="shared" ca="1" si="141"/>
        <v>F</v>
      </c>
      <c r="M194" s="54" t="s">
        <v>7</v>
      </c>
      <c r="N194" s="55" t="str">
        <f t="shared" ca="1" si="142"/>
        <v>Serviço</v>
      </c>
      <c r="O194" s="56" t="s">
        <v>418</v>
      </c>
      <c r="P194" s="57" t="s">
        <v>62</v>
      </c>
      <c r="Q194" s="58" t="s">
        <v>134</v>
      </c>
      <c r="R194" s="59" t="s">
        <v>127</v>
      </c>
      <c r="S194" s="60" t="s">
        <v>141</v>
      </c>
      <c r="T194" s="61">
        <f t="shared" ref="T194:T195" si="148">AJ194</f>
        <v>6.31</v>
      </c>
      <c r="U194" s="62">
        <f t="shared" si="80"/>
        <v>2.81</v>
      </c>
      <c r="V194" s="63" t="s">
        <v>10</v>
      </c>
      <c r="W194" s="61">
        <f t="shared" ca="1" si="113"/>
        <v>3.45</v>
      </c>
      <c r="X194" s="64">
        <f t="shared" ca="1" si="114"/>
        <v>21.77</v>
      </c>
      <c r="Y194" s="65" t="s">
        <v>63</v>
      </c>
      <c r="Z194" t="str">
        <f t="shared" ca="1" si="143"/>
        <v>RA</v>
      </c>
      <c r="AA194" s="66">
        <f ca="1">IF($C194="S",IF($Z194="CP",$X194,IF($Z194="RA",(($X194)*[1]QCI!$AA$3),0)),SomaAgrup)</f>
        <v>0</v>
      </c>
      <c r="AB194" s="67">
        <f t="shared" ca="1" si="116"/>
        <v>0</v>
      </c>
      <c r="AC194" s="68" t="str">
        <f t="shared" ca="1" si="117"/>
        <v/>
      </c>
      <c r="AD194" s="8" t="str">
        <f ca="1">IF(C194&lt;=CRONO.NivelExibicao,MAX($AD$15:OFFSET(AD194,-1,0))+IF($C194&lt;&gt;1,1,MAX(1,COUNTIF([1]QCI!$A$13:$A$24,OFFSET($E194,-1,0)))),"")</f>
        <v/>
      </c>
      <c r="AE194" s="18" t="str">
        <f t="shared" ca="1" si="118"/>
        <v xml:space="preserve">SINAPI  97647 </v>
      </c>
      <c r="AF194" s="69" t="e">
        <f t="shared" ca="1" si="119"/>
        <v>#VALUE!</v>
      </c>
      <c r="AG194" s="70">
        <v>2.81</v>
      </c>
      <c r="AH194" s="71">
        <f t="shared" si="120"/>
        <v>0.22819999999999999</v>
      </c>
      <c r="AJ194" s="72">
        <v>6.31</v>
      </c>
      <c r="AL194" s="73"/>
      <c r="AM194" s="74">
        <f t="shared" ca="1" si="0"/>
        <v>21.77</v>
      </c>
      <c r="AN194" s="75">
        <f t="shared" si="121"/>
        <v>3.45</v>
      </c>
    </row>
    <row r="195" spans="1:40" ht="30" x14ac:dyDescent="0.25">
      <c r="A195" t="str">
        <f t="shared" si="102"/>
        <v>S</v>
      </c>
      <c r="B195">
        <f t="shared" ca="1" si="134"/>
        <v>2</v>
      </c>
      <c r="C195" t="str">
        <f t="shared" ca="1" si="135"/>
        <v>S</v>
      </c>
      <c r="D195">
        <f t="shared" ca="1" si="136"/>
        <v>0</v>
      </c>
      <c r="E195" t="e">
        <f ca="1">IF($C195=1,OFFSET(E195,-1,0)+MAX(1,COUNTIF([1]QCI!$A$13:$A$24,OFFSET([1]ORÇAMENTO!E196,-1,0))),OFFSET(E195,-1,0))</f>
        <v>#VALUE!</v>
      </c>
      <c r="F195">
        <f t="shared" ca="1" si="137"/>
        <v>1</v>
      </c>
      <c r="G195">
        <f t="shared" ca="1" si="138"/>
        <v>0</v>
      </c>
      <c r="H195">
        <f t="shared" ca="1" si="139"/>
        <v>0</v>
      </c>
      <c r="I195">
        <f t="shared" ca="1" si="140"/>
        <v>2</v>
      </c>
      <c r="J195">
        <f t="shared" ca="1" si="98"/>
        <v>0</v>
      </c>
      <c r="K195">
        <f ca="1">IF(OR($C195="S",$C195=0),0,MATCH(OFFSET($D195,0,$C195)+IF($C195&lt;&gt;1,1,COUNTIF([1]QCI!$A$13:$A$24,[1]ORÇAMENTO!E196)),OFFSET($D195,1,$C195,ROW($C$223)-ROW($C195)),0))</f>
        <v>0</v>
      </c>
      <c r="L195" s="53" t="str">
        <f t="shared" ca="1" si="141"/>
        <v>F</v>
      </c>
      <c r="M195" s="54" t="s">
        <v>7</v>
      </c>
      <c r="N195" s="55" t="str">
        <f t="shared" ca="1" si="142"/>
        <v>Serviço</v>
      </c>
      <c r="O195" s="56" t="s">
        <v>419</v>
      </c>
      <c r="P195" s="57" t="s">
        <v>62</v>
      </c>
      <c r="Q195" s="58" t="s">
        <v>139</v>
      </c>
      <c r="R195" s="59" t="s">
        <v>132</v>
      </c>
      <c r="S195" s="60" t="s">
        <v>141</v>
      </c>
      <c r="T195" s="61">
        <f t="shared" si="148"/>
        <v>6.31</v>
      </c>
      <c r="U195" s="62">
        <f t="shared" si="80"/>
        <v>34.47</v>
      </c>
      <c r="V195" s="63" t="s">
        <v>10</v>
      </c>
      <c r="W195" s="61">
        <f t="shared" ca="1" si="113"/>
        <v>42.34</v>
      </c>
      <c r="X195" s="64">
        <f t="shared" ca="1" si="114"/>
        <v>267.17</v>
      </c>
      <c r="Y195" s="65" t="s">
        <v>63</v>
      </c>
      <c r="Z195" t="str">
        <f t="shared" ca="1" si="143"/>
        <v>RA</v>
      </c>
      <c r="AA195" s="66">
        <f ca="1">IF($C195="S",IF($Z195="CP",$X195,IF($Z195="RA",(($X195)*[1]QCI!$AA$3),0)),SomaAgrup)</f>
        <v>0</v>
      </c>
      <c r="AB195" s="67">
        <f t="shared" ca="1" si="116"/>
        <v>0</v>
      </c>
      <c r="AC195" s="68" t="str">
        <f t="shared" ca="1" si="117"/>
        <v/>
      </c>
      <c r="AD195" s="8" t="str">
        <f ca="1">IF(C195&lt;=CRONO.NivelExibicao,MAX($AD$15:OFFSET(AD195,-1,0))+IF($C195&lt;&gt;1,1,MAX(1,COUNTIF([1]QCI!$A$13:$A$24,OFFSET($E195,-1,0)))),"")</f>
        <v/>
      </c>
      <c r="AE195" s="18" t="str">
        <f t="shared" ca="1" si="118"/>
        <v xml:space="preserve">SINAPI  94195 </v>
      </c>
      <c r="AF195" s="69" t="e">
        <f t="shared" ca="1" si="119"/>
        <v>#VALUE!</v>
      </c>
      <c r="AG195" s="70">
        <v>34.47</v>
      </c>
      <c r="AH195" s="71">
        <f t="shared" si="120"/>
        <v>0.22819999999999999</v>
      </c>
      <c r="AJ195" s="72">
        <v>6.31</v>
      </c>
      <c r="AL195" s="73"/>
      <c r="AM195" s="74">
        <f t="shared" ca="1" si="0"/>
        <v>267.17</v>
      </c>
      <c r="AN195" s="75">
        <f t="shared" si="121"/>
        <v>42.34</v>
      </c>
    </row>
    <row r="196" spans="1:40" x14ac:dyDescent="0.25">
      <c r="A196">
        <f t="shared" si="54"/>
        <v>1</v>
      </c>
      <c r="B196">
        <f t="shared" ca="1" si="2"/>
        <v>1</v>
      </c>
      <c r="C196">
        <f t="shared" ca="1" si="3"/>
        <v>1</v>
      </c>
      <c r="D196">
        <f t="shared" ca="1" si="4"/>
        <v>27</v>
      </c>
      <c r="E196" t="e">
        <f ca="1">IF($C196=1,OFFSET(E196,-1,0)+MAX(1,COUNTIF([1]QCI!$A$13:$A$24,OFFSET([1]ORÇAMENTO!E197,-1,0))),OFFSET(E196,-1,0))</f>
        <v>#VALUE!</v>
      </c>
      <c r="F196">
        <f t="shared" ca="1" si="5"/>
        <v>0</v>
      </c>
      <c r="G196">
        <f t="shared" ca="1" si="6"/>
        <v>0</v>
      </c>
      <c r="H196">
        <f t="shared" ca="1" si="7"/>
        <v>0</v>
      </c>
      <c r="I196">
        <f t="shared" ca="1" si="8"/>
        <v>0</v>
      </c>
      <c r="J196">
        <f t="shared" ca="1" si="98"/>
        <v>27</v>
      </c>
      <c r="K196" t="e">
        <f ca="1">IF(OR($C196="S",$C196=0),0,MATCH(OFFSET($D196,0,$C196)+IF($C196&lt;&gt;1,1,COUNTIF([1]QCI!$A$13:$A$24,[1]ORÇAMENTO!E197)),OFFSET($D196,1,$C196,ROW($C$223)-ROW($C196)),0))</f>
        <v>#VALUE!</v>
      </c>
      <c r="L196" s="53" t="str">
        <f t="shared" ca="1" si="10"/>
        <v>F</v>
      </c>
      <c r="M196" s="54" t="s">
        <v>3</v>
      </c>
      <c r="N196" s="55" t="str">
        <f t="shared" ca="1" si="11"/>
        <v>Meta</v>
      </c>
      <c r="O196" s="56" t="s">
        <v>420</v>
      </c>
      <c r="P196" s="57" t="s">
        <v>62</v>
      </c>
      <c r="Q196" s="58"/>
      <c r="R196" s="59" t="s">
        <v>113</v>
      </c>
      <c r="S196" s="60" t="str">
        <f t="shared" ca="1" si="63"/>
        <v>-</v>
      </c>
      <c r="T196" s="61" t="e">
        <f ca="1">OFFSET([1]CÁLCULO!H$15,ROW($T196)-ROW(T$15),0)</f>
        <v>#VALUE!</v>
      </c>
      <c r="U196" s="62">
        <f t="shared" si="80"/>
        <v>0</v>
      </c>
      <c r="V196" s="63" t="s">
        <v>10</v>
      </c>
      <c r="W196" s="61">
        <f t="shared" ca="1" si="55"/>
        <v>0</v>
      </c>
      <c r="X196" s="64">
        <f ca="1">ROUND(SUM(X197,X200),2)</f>
        <v>9482.4699999999993</v>
      </c>
      <c r="Y196" s="65" t="s">
        <v>63</v>
      </c>
      <c r="Z196" t="str">
        <f t="shared" ca="1" si="14"/>
        <v/>
      </c>
      <c r="AA196" s="66">
        <f ca="1">IF($C196="S",IF($Z196="CP",$X196,IF($Z196="RA",(($X196)*[1]QCI!$AA$3),0)),SomaAgrup)</f>
        <v>0</v>
      </c>
      <c r="AB196" s="67">
        <f t="shared" ca="1" si="57"/>
        <v>0</v>
      </c>
      <c r="AC196" s="68" t="str">
        <f t="shared" ca="1" si="58"/>
        <v/>
      </c>
      <c r="AD196" s="8" t="e">
        <f ca="1">IF(C196&lt;=CRONO.NivelExibicao,MAX($AD$15:OFFSET(AD196,-1,0))+IF($C196&lt;&gt;1,1,MAX(1,COUNTIF([1]QCI!$A$13:$A$24,OFFSET($E196,-1,0)))),"")</f>
        <v>#VALUE!</v>
      </c>
      <c r="AE196" s="18" t="b">
        <f t="shared" ca="1" si="59"/>
        <v>0</v>
      </c>
      <c r="AF196" s="69" t="e">
        <f t="shared" ca="1" si="60"/>
        <v>#VALUE!</v>
      </c>
      <c r="AG196" s="70"/>
      <c r="AH196" s="71">
        <f t="shared" si="61"/>
        <v>0.22819999999999999</v>
      </c>
      <c r="AJ196" s="72"/>
      <c r="AL196" s="73"/>
      <c r="AM196" s="74">
        <f t="shared" ca="1" si="0"/>
        <v>9482.4699999999993</v>
      </c>
      <c r="AN196" s="75">
        <f t="shared" si="62"/>
        <v>0</v>
      </c>
    </row>
    <row r="197" spans="1:40" x14ac:dyDescent="0.25">
      <c r="A197" t="str">
        <f t="shared" si="54"/>
        <v>S</v>
      </c>
      <c r="B197">
        <f t="shared" ca="1" si="2"/>
        <v>2</v>
      </c>
      <c r="C197">
        <f t="shared" ca="1" si="3"/>
        <v>2</v>
      </c>
      <c r="D197">
        <f t="shared" ca="1" si="4"/>
        <v>3</v>
      </c>
      <c r="E197" t="e">
        <f ca="1">IF($C197=1,OFFSET(E197,-1,0)+MAX(1,COUNTIF([1]QCI!$A$13:$A$24,OFFSET([1]ORÇAMENTO!E198,-1,0))),OFFSET(E197,-1,0))</f>
        <v>#VALUE!</v>
      </c>
      <c r="F197">
        <f t="shared" ca="1" si="5"/>
        <v>1</v>
      </c>
      <c r="G197">
        <f t="shared" ca="1" si="6"/>
        <v>0</v>
      </c>
      <c r="H197">
        <f t="shared" ca="1" si="7"/>
        <v>0</v>
      </c>
      <c r="I197">
        <f t="shared" ca="1" si="8"/>
        <v>0</v>
      </c>
      <c r="J197">
        <f t="shared" ca="1" si="98"/>
        <v>12</v>
      </c>
      <c r="K197">
        <f ca="1">IF(OR($C197="S",$C197=0),0,MATCH(OFFSET($D197,0,$C197)+IF($C197&lt;&gt;1,1,COUNTIF([1]QCI!$A$13:$A$24,[1]ORÇAMENTO!E198)),OFFSET($D197,1,$C197,ROW($C$223)-ROW($C197)),0))</f>
        <v>3</v>
      </c>
      <c r="L197" s="53" t="str">
        <f t="shared" ca="1" si="10"/>
        <v>F</v>
      </c>
      <c r="M197" s="54" t="s">
        <v>7</v>
      </c>
      <c r="N197" s="55" t="str">
        <f t="shared" ca="1" si="11"/>
        <v>Nível 2</v>
      </c>
      <c r="O197" s="56" t="s">
        <v>421</v>
      </c>
      <c r="P197" s="57" t="s">
        <v>62</v>
      </c>
      <c r="Q197" s="58"/>
      <c r="R197" s="59" t="s">
        <v>114</v>
      </c>
      <c r="S197" s="60" t="str">
        <f t="shared" ca="1" si="63"/>
        <v>-</v>
      </c>
      <c r="T197" s="61" t="e">
        <f ca="1">OFFSET([1]CÁLCULO!H$15,ROW($T197)-ROW(T$15),0)</f>
        <v>#VALUE!</v>
      </c>
      <c r="U197" s="62">
        <f t="shared" si="80"/>
        <v>0</v>
      </c>
      <c r="V197" s="63" t="s">
        <v>10</v>
      </c>
      <c r="W197" s="61">
        <f t="shared" ca="1" si="55"/>
        <v>0</v>
      </c>
      <c r="X197" s="64">
        <f ca="1">ROUND(SUM(X198:X199),2)</f>
        <v>3932</v>
      </c>
      <c r="Y197" s="65" t="s">
        <v>63</v>
      </c>
      <c r="Z197" t="str">
        <f t="shared" ca="1" si="14"/>
        <v/>
      </c>
      <c r="AA197" s="66">
        <f ca="1">IF($C197="S",IF($Z197="CP",$X197,IF($Z197="RA",(($X197)*[1]QCI!$AA$3),0)),SomaAgrup)</f>
        <v>0</v>
      </c>
      <c r="AB197" s="67">
        <f t="shared" ca="1" si="57"/>
        <v>0</v>
      </c>
      <c r="AC197" s="68" t="str">
        <f t="shared" ca="1" si="58"/>
        <v/>
      </c>
      <c r="AD197" s="8" t="e">
        <f ca="1">IF(C197&lt;=CRONO.NivelExibicao,MAX($AD$15:OFFSET(AD197,-1,0))+IF($C197&lt;&gt;1,1,MAX(1,COUNTIF([1]QCI!$A$13:$A$24,OFFSET($E197,-1,0)))),"")</f>
        <v>#VALUE!</v>
      </c>
      <c r="AE197" s="18" t="b">
        <f t="shared" ca="1" si="59"/>
        <v>0</v>
      </c>
      <c r="AF197" s="69" t="e">
        <f t="shared" ca="1" si="60"/>
        <v>#VALUE!</v>
      </c>
      <c r="AG197" s="70"/>
      <c r="AH197" s="71">
        <f t="shared" si="61"/>
        <v>0.22819999999999999</v>
      </c>
      <c r="AJ197" s="72"/>
      <c r="AL197" s="73"/>
      <c r="AM197" s="74">
        <f t="shared" ca="1" si="0"/>
        <v>3932</v>
      </c>
      <c r="AN197" s="75">
        <f t="shared" si="62"/>
        <v>0</v>
      </c>
    </row>
    <row r="198" spans="1:40" ht="30" x14ac:dyDescent="0.25">
      <c r="A198" t="str">
        <f t="shared" si="54"/>
        <v>S</v>
      </c>
      <c r="B198">
        <f t="shared" ca="1" si="2"/>
        <v>2</v>
      </c>
      <c r="C198" t="str">
        <f t="shared" ca="1" si="3"/>
        <v>S</v>
      </c>
      <c r="D198">
        <f t="shared" ca="1" si="4"/>
        <v>0</v>
      </c>
      <c r="E198" t="e">
        <f ca="1">IF($C198=1,OFFSET(E198,-1,0)+MAX(1,COUNTIF([1]QCI!$A$13:$A$24,OFFSET([1]ORÇAMENTO!E199,-1,0))),OFFSET(E198,-1,0))</f>
        <v>#VALUE!</v>
      </c>
      <c r="F198">
        <f t="shared" ca="1" si="5"/>
        <v>1</v>
      </c>
      <c r="G198">
        <f t="shared" ca="1" si="6"/>
        <v>0</v>
      </c>
      <c r="H198">
        <f t="shared" ca="1" si="7"/>
        <v>0</v>
      </c>
      <c r="I198">
        <f t="shared" ca="1" si="8"/>
        <v>1</v>
      </c>
      <c r="J198">
        <f t="shared" ca="1" si="98"/>
        <v>0</v>
      </c>
      <c r="K198">
        <f ca="1">IF(OR($C198="S",$C198=0),0,MATCH(OFFSET($D198,0,$C198)+IF($C198&lt;&gt;1,1,COUNTIF([1]QCI!$A$13:$A$24,[1]ORÇAMENTO!E199)),OFFSET($D198,1,$C198,ROW($C$223)-ROW($C198)),0))</f>
        <v>0</v>
      </c>
      <c r="L198" s="53" t="str">
        <f t="shared" ca="1" si="10"/>
        <v>F</v>
      </c>
      <c r="M198" s="54" t="s">
        <v>7</v>
      </c>
      <c r="N198" s="55" t="str">
        <f t="shared" ca="1" si="11"/>
        <v>Serviço</v>
      </c>
      <c r="O198" s="56" t="s">
        <v>422</v>
      </c>
      <c r="P198" s="57" t="s">
        <v>62</v>
      </c>
      <c r="Q198" s="58" t="s">
        <v>211</v>
      </c>
      <c r="R198" s="59" t="s">
        <v>213</v>
      </c>
      <c r="S198" s="60" t="s">
        <v>148</v>
      </c>
      <c r="T198" s="61">
        <f t="shared" ref="T198:T199" si="149">AJ198</f>
        <v>80</v>
      </c>
      <c r="U198" s="62">
        <f t="shared" si="80"/>
        <v>21.55</v>
      </c>
      <c r="V198" s="63" t="s">
        <v>10</v>
      </c>
      <c r="W198" s="61">
        <f t="shared" ca="1" si="55"/>
        <v>26.47</v>
      </c>
      <c r="X198" s="64">
        <f t="shared" ca="1" si="56"/>
        <v>2117.6</v>
      </c>
      <c r="Y198" s="65" t="s">
        <v>63</v>
      </c>
      <c r="Z198" t="str">
        <f t="shared" ca="1" si="14"/>
        <v>RA</v>
      </c>
      <c r="AA198" s="66">
        <f ca="1">IF($C198="S",IF($Z198="CP",$X198,IF($Z198="RA",(($X198)*[1]QCI!$AA$3),0)),SomaAgrup)</f>
        <v>0</v>
      </c>
      <c r="AB198" s="67">
        <f t="shared" ca="1" si="57"/>
        <v>0</v>
      </c>
      <c r="AC198" s="68" t="str">
        <f t="shared" ca="1" si="58"/>
        <v/>
      </c>
      <c r="AD198" s="8" t="str">
        <f ca="1">IF(C198&lt;=CRONO.NivelExibicao,MAX($AD$15:OFFSET(AD198,-1,0))+IF($C198&lt;&gt;1,1,MAX(1,COUNTIF([1]QCI!$A$13:$A$24,OFFSET($E198,-1,0)))),"")</f>
        <v/>
      </c>
      <c r="AE198" s="18" t="str">
        <f t="shared" ca="1" si="59"/>
        <v xml:space="preserve">SINAPI  88267 </v>
      </c>
      <c r="AF198" s="69" t="e">
        <f t="shared" ca="1" si="60"/>
        <v>#VALUE!</v>
      </c>
      <c r="AG198" s="70">
        <v>21.55</v>
      </c>
      <c r="AH198" s="71">
        <f t="shared" si="61"/>
        <v>0.22819999999999999</v>
      </c>
      <c r="AJ198" s="72">
        <v>80</v>
      </c>
      <c r="AL198" s="73"/>
      <c r="AM198" s="74">
        <f t="shared" ca="1" si="0"/>
        <v>2117.6</v>
      </c>
      <c r="AN198" s="75">
        <f t="shared" si="62"/>
        <v>26.47</v>
      </c>
    </row>
    <row r="199" spans="1:40" ht="30" x14ac:dyDescent="0.25">
      <c r="A199" t="str">
        <f t="shared" si="54"/>
        <v>S</v>
      </c>
      <c r="B199">
        <f t="shared" ca="1" si="2"/>
        <v>2</v>
      </c>
      <c r="C199" t="str">
        <f t="shared" ca="1" si="3"/>
        <v>S</v>
      </c>
      <c r="D199">
        <f t="shared" ca="1" si="4"/>
        <v>0</v>
      </c>
      <c r="E199" t="e">
        <f ca="1">IF($C199=1,OFFSET(E199,-1,0)+MAX(1,COUNTIF([1]QCI!$A$13:$A$24,OFFSET([1]ORÇAMENTO!E200,-1,0))),OFFSET(E199,-1,0))</f>
        <v>#VALUE!</v>
      </c>
      <c r="F199">
        <f t="shared" ca="1" si="5"/>
        <v>1</v>
      </c>
      <c r="G199">
        <f t="shared" ca="1" si="6"/>
        <v>0</v>
      </c>
      <c r="H199">
        <f t="shared" ca="1" si="7"/>
        <v>0</v>
      </c>
      <c r="I199">
        <f t="shared" ca="1" si="8"/>
        <v>2</v>
      </c>
      <c r="J199">
        <f t="shared" ca="1" si="98"/>
        <v>0</v>
      </c>
      <c r="K199">
        <f ca="1">IF(OR($C199="S",$C199=0),0,MATCH(OFFSET($D199,0,$C199)+IF($C199&lt;&gt;1,1,COUNTIF([1]QCI!$A$13:$A$24,[1]ORÇAMENTO!E200)),OFFSET($D199,1,$C199,ROW($C$223)-ROW($C199)),0))</f>
        <v>0</v>
      </c>
      <c r="L199" s="53" t="str">
        <f t="shared" ca="1" si="10"/>
        <v>F</v>
      </c>
      <c r="M199" s="54" t="s">
        <v>7</v>
      </c>
      <c r="N199" s="55" t="str">
        <f t="shared" ca="1" si="11"/>
        <v>Serviço</v>
      </c>
      <c r="O199" s="56" t="s">
        <v>423</v>
      </c>
      <c r="P199" s="57" t="s">
        <v>62</v>
      </c>
      <c r="Q199" s="58" t="s">
        <v>212</v>
      </c>
      <c r="R199" s="59" t="s">
        <v>214</v>
      </c>
      <c r="S199" s="60" t="s">
        <v>148</v>
      </c>
      <c r="T199" s="61">
        <f t="shared" si="149"/>
        <v>80</v>
      </c>
      <c r="U199" s="62">
        <f t="shared" si="80"/>
        <v>18.47</v>
      </c>
      <c r="V199" s="63" t="s">
        <v>10</v>
      </c>
      <c r="W199" s="61">
        <f t="shared" ca="1" si="55"/>
        <v>22.68</v>
      </c>
      <c r="X199" s="64">
        <f t="shared" ca="1" si="56"/>
        <v>1814.4</v>
      </c>
      <c r="Y199" s="65" t="s">
        <v>63</v>
      </c>
      <c r="Z199" t="str">
        <f t="shared" ca="1" si="14"/>
        <v>RA</v>
      </c>
      <c r="AA199" s="66">
        <f ca="1">IF($C199="S",IF($Z199="CP",$X199,IF($Z199="RA",(($X199)*[1]QCI!$AA$3),0)),SomaAgrup)</f>
        <v>0</v>
      </c>
      <c r="AB199" s="67">
        <f t="shared" ca="1" si="57"/>
        <v>0</v>
      </c>
      <c r="AC199" s="68" t="str">
        <f t="shared" ca="1" si="58"/>
        <v/>
      </c>
      <c r="AD199" s="8" t="str">
        <f ca="1">IF(C199&lt;=CRONO.NivelExibicao,MAX($AD$15:OFFSET(AD199,-1,0))+IF($C199&lt;&gt;1,1,MAX(1,COUNTIF([1]QCI!$A$13:$A$24,OFFSET($E199,-1,0)))),"")</f>
        <v/>
      </c>
      <c r="AE199" s="18" t="str">
        <f t="shared" ca="1" si="59"/>
        <v xml:space="preserve">SINAPI  88248 </v>
      </c>
      <c r="AF199" s="69" t="e">
        <f t="shared" ca="1" si="60"/>
        <v>#VALUE!</v>
      </c>
      <c r="AG199" s="70">
        <v>18.47</v>
      </c>
      <c r="AH199" s="71">
        <f t="shared" si="61"/>
        <v>0.22819999999999999</v>
      </c>
      <c r="AJ199" s="72">
        <v>80</v>
      </c>
      <c r="AL199" s="73"/>
      <c r="AM199" s="74">
        <f t="shared" ca="1" si="0"/>
        <v>1814.4</v>
      </c>
      <c r="AN199" s="75">
        <f t="shared" si="62"/>
        <v>22.68</v>
      </c>
    </row>
    <row r="200" spans="1:40" x14ac:dyDescent="0.25">
      <c r="A200">
        <f t="shared" ref="A200:A222" si="150">CHOOSE(1+LOG(1+2*(ORÇAMENTO.Nivel="Meta")+4*(ORÇAMENTO.Nivel="Nível 2")+8*(ORÇAMENTO.Nivel="Nível 3")+16*(ORÇAMENTO.Nivel="Nível 4")+32*(ORÇAMENTO.Nivel="Serviço"),2),0,1,2,3,4,"S")</f>
        <v>2</v>
      </c>
      <c r="B200">
        <f t="shared" ref="B200:B222" ca="1" si="151">IF(OR(C200="s",C200=0),OFFSET(B200,-1,0),C200)</f>
        <v>2</v>
      </c>
      <c r="C200">
        <f t="shared" ref="C200:C222" ca="1" si="152">IF(OFFSET(C200,-1,0)="L",1,IF(OFFSET(C200,-1,0)=1,2,IF(OR(A200="s",A200=0),"S",IF(AND(OFFSET(C200,-1,0)=2,A200=4),3,IF(AND(OR(OFFSET(C200,-1,0)="s",OFFSET(C200,-1,0)=0),A200&lt;&gt;"s",A200&gt;OFFSET(B200,-1,0)),OFFSET(B200,-1,0),A200)))))</f>
        <v>2</v>
      </c>
      <c r="D200">
        <f t="shared" ref="D200:D222" ca="1" si="153">IF(OR(C200="S",C200=0),0,IF(ISERROR(K200),J200,SMALL(J200:K200,1)))</f>
        <v>9</v>
      </c>
      <c r="E200" t="e">
        <f ca="1">IF($C200=1,OFFSET(E200,-1,0)+MAX(1,COUNTIF([1]QCI!$A$13:$A$24,OFFSET([1]ORÇAMENTO!E201,-1,0))),OFFSET(E200,-1,0))</f>
        <v>#VALUE!</v>
      </c>
      <c r="F200">
        <f t="shared" ref="F200:F222" ca="1" si="154">IF($C200=1,0,IF($C200=2,OFFSET(F200,-1,0)+1,OFFSET(F200,-1,0)))</f>
        <v>2</v>
      </c>
      <c r="G200">
        <f t="shared" ref="G200:G222" ca="1" si="155">IF(AND($C200&lt;=2,$C200&lt;&gt;0),0,IF($C200=3,OFFSET(G200,-1,0)+1,OFFSET(G200,-1,0)))</f>
        <v>0</v>
      </c>
      <c r="H200">
        <f t="shared" ref="H200:H222" ca="1" si="156">IF(AND($C200&lt;=3,$C200&lt;&gt;0),0,IF($C200=4,OFFSET(H200,-1,0)+1,OFFSET(H200,-1,0)))</f>
        <v>0</v>
      </c>
      <c r="I200">
        <f t="shared" ref="I200:I222" ca="1" si="157">IF(AND($C200&lt;=4,$C200&lt;&gt;0),0,IF(AND($C200="S",$X200&gt;0),OFFSET(I200,-1,0)+1,OFFSET(I200,-1,0)))</f>
        <v>0</v>
      </c>
      <c r="J200">
        <f t="shared" ca="1" si="98"/>
        <v>9</v>
      </c>
      <c r="K200" t="e">
        <f ca="1">IF(OR($C200="S",$C200=0),0,MATCH(OFFSET($D200,0,$C200)+IF($C200&lt;&gt;1,1,COUNTIF([1]QCI!$A$13:$A$24,[1]ORÇAMENTO!E201)),OFFSET($D200,1,$C200,ROW($C$223)-ROW($C200)),0))</f>
        <v>#N/A</v>
      </c>
      <c r="L200" s="53" t="str">
        <f t="shared" ref="L200:L222" ca="1" si="158">IF(OR($X200&gt;0,$C200=1,$C200=2,$C200=3,$C200=4),"F","")</f>
        <v>F</v>
      </c>
      <c r="M200" s="54" t="s">
        <v>4</v>
      </c>
      <c r="N200" s="55" t="str">
        <f t="shared" ref="N200:N222" ca="1" si="159">CHOOSE(1+LOG(1+2*(C200=1)+4*(C200=2)+8*(C200=3)+16*(C200=4)+32*(C200="S"),2),"","Meta","Nível 2","Nível 3","Nível 4","Serviço")</f>
        <v>Nível 2</v>
      </c>
      <c r="O200" s="56" t="s">
        <v>424</v>
      </c>
      <c r="P200" s="57" t="s">
        <v>62</v>
      </c>
      <c r="Q200" s="58"/>
      <c r="R200" s="59" t="s">
        <v>115</v>
      </c>
      <c r="S200" s="60" t="str">
        <f t="shared" ref="S200:S220" ca="1" si="160">REFERENCIA.Unidade</f>
        <v>-</v>
      </c>
      <c r="T200" s="61" t="e">
        <f ca="1">OFFSET([1]CÁLCULO!H$15,ROW($T200)-ROW(T$15),0)</f>
        <v>#VALUE!</v>
      </c>
      <c r="U200" s="62"/>
      <c r="V200" s="63" t="s">
        <v>10</v>
      </c>
      <c r="W200" s="61">
        <f t="shared" ref="W200:W222" ca="1" si="161">IF($C200="S",ROUND(IF(TIPOORCAMENTO="Proposto",ORÇAMENTO.CustoUnitario*(1+$AH200),ORÇAMENTO.PrecoUnitarioLicitado),15-13*$AF$10),0)</f>
        <v>0</v>
      </c>
      <c r="X200" s="64">
        <f ca="1">ROUND(SUM(X201:X208),2)</f>
        <v>5550.47</v>
      </c>
      <c r="Y200" s="65" t="s">
        <v>63</v>
      </c>
      <c r="Z200" t="str">
        <f t="shared" ref="Z200:Z222" ca="1" si="162">IF(AND($C200="S",$X200&gt;0),IF(ISBLANK($Y200),"RA",LEFT($Y200,2)),"")</f>
        <v/>
      </c>
      <c r="AA200" s="66">
        <f ca="1">IF($C200="S",IF($Z200="CP",$X200,IF($Z200="RA",(($X200)*[1]QCI!$AA$3),0)),SomaAgrup)</f>
        <v>0</v>
      </c>
      <c r="AB200" s="67">
        <f t="shared" ref="AB200:AB222" ca="1" si="163">IF($C200="S",IF($Z200="OU",ROUND($X200,2),0),SomaAgrup)</f>
        <v>0</v>
      </c>
      <c r="AC200" s="68" t="str">
        <f t="shared" ref="AC200:AC222" ca="1" si="164">IF($N200="","",IF(ORÇAMENTO.Descricao="","DESCRIÇÃO",IF(AND($C200="S",ORÇAMENTO.Unidade=""),"UNIDADE",IF($X200&lt;0,"VALOR NEGATIVO",IF(OR(AND(TIPOORCAMENTO="Proposto",$AG200&lt;&gt;"",$AG200&gt;0,ORÇAMENTO.CustoUnitario&gt;$AG200),AND(TIPOORCAMENTO="LICITADO",ORÇAMENTO.PrecoUnitarioLicitado&gt;$AN200)),"ACIMA REF.","")))))</f>
        <v/>
      </c>
      <c r="AD200" s="8" t="e">
        <f ca="1">IF(C200&lt;=CRONO.NivelExibicao,MAX($AD$15:OFFSET(AD200,-1,0))+IF($C200&lt;&gt;1,1,MAX(1,COUNTIF([1]QCI!$A$13:$A$24,OFFSET($E200,-1,0)))),"")</f>
        <v>#VALUE!</v>
      </c>
      <c r="AE200" s="18" t="b">
        <f t="shared" ref="AE200:AE222" ca="1" si="165">IF(AND($C200="S",ORÇAMENTO.CodBarra&lt;&gt;""),IF(ORÇAMENTO.Fonte="",ORÇAMENTO.CodBarra,CONCATENATE(ORÇAMENTO.Fonte," ",ORÇAMENTO.CodBarra)))</f>
        <v>0</v>
      </c>
      <c r="AF200" s="69" t="e">
        <f t="shared" ref="AF200:AF222" ca="1" si="166">IF(ISERROR(INDIRECT(ORÇAMENTO.BancoRef)),"(abra o arquivo 'Referência "&amp;Excel_BuiltIn_Database&amp;".xls)",IF(OR($C200&lt;&gt;"S",ORÇAMENTO.CodBarra=""),"(Sem Código)",IF(ISERROR(MATCH($AE200,INDIRECT(ORÇAMENTO.BancoRef),0)),"(Código não identificado nas referências)",MATCH($AE200,INDIRECT(ORÇAMENTO.BancoRef),0))))</f>
        <v>#VALUE!</v>
      </c>
      <c r="AG200" s="70"/>
      <c r="AH200" s="71">
        <f t="shared" ref="AH200:AH222" si="167">ROUND(IF(ISNUMBER(ORÇAMENTO.OpcaoBDI),ORÇAMENTO.OpcaoBDI,IF(LEFT(ORÇAMENTO.OpcaoBDI,3)="BDI",HLOOKUP(ORÇAMENTO.OpcaoBDI,$F$4:$H$5,2,FALSE),0)),15-11*$AF$9)</f>
        <v>0.22819999999999999</v>
      </c>
      <c r="AJ200" s="72"/>
      <c r="AL200" s="73"/>
      <c r="AM200" s="74">
        <f t="shared" ca="1" si="0"/>
        <v>5550.47</v>
      </c>
      <c r="AN200" s="75">
        <f t="shared" ref="AN200:AN222" si="168">ROUND(ORÇAMENTO.CustoUnitario*(1+$AH200),2)</f>
        <v>0</v>
      </c>
    </row>
    <row r="201" spans="1:40" ht="30" x14ac:dyDescent="0.25">
      <c r="A201" t="str">
        <f t="shared" si="150"/>
        <v>S</v>
      </c>
      <c r="B201">
        <f t="shared" ca="1" si="151"/>
        <v>2</v>
      </c>
      <c r="C201" t="str">
        <f t="shared" ca="1" si="152"/>
        <v>S</v>
      </c>
      <c r="D201">
        <f t="shared" ca="1" si="153"/>
        <v>0</v>
      </c>
      <c r="E201" t="e">
        <f ca="1">IF($C201=1,OFFSET(E201,-1,0)+MAX(1,COUNTIF([1]QCI!$A$13:$A$24,OFFSET([1]ORÇAMENTO!E202,-1,0))),OFFSET(E201,-1,0))</f>
        <v>#VALUE!</v>
      </c>
      <c r="F201">
        <f t="shared" ca="1" si="154"/>
        <v>2</v>
      </c>
      <c r="G201">
        <f t="shared" ca="1" si="155"/>
        <v>0</v>
      </c>
      <c r="H201">
        <f t="shared" ca="1" si="156"/>
        <v>0</v>
      </c>
      <c r="I201">
        <f t="shared" ca="1" si="157"/>
        <v>1</v>
      </c>
      <c r="J201">
        <f t="shared" ca="1" si="98"/>
        <v>0</v>
      </c>
      <c r="K201">
        <f ca="1">IF(OR($C201="S",$C201=0),0,MATCH(OFFSET($D201,0,$C201)+IF($C201&lt;&gt;1,1,COUNTIF([1]QCI!$A$13:$A$24,[1]ORÇAMENTO!E202)),OFFSET($D201,1,$C201,ROW($C$223)-ROW($C201)),0))</f>
        <v>0</v>
      </c>
      <c r="L201" s="53" t="str">
        <f t="shared" ca="1" si="158"/>
        <v>F</v>
      </c>
      <c r="M201" s="54" t="s">
        <v>7</v>
      </c>
      <c r="N201" s="55" t="str">
        <f t="shared" ca="1" si="159"/>
        <v>Serviço</v>
      </c>
      <c r="O201" s="56" t="s">
        <v>425</v>
      </c>
      <c r="P201" s="57" t="s">
        <v>70</v>
      </c>
      <c r="Q201" s="58" t="s">
        <v>215</v>
      </c>
      <c r="R201" s="59" t="s">
        <v>222</v>
      </c>
      <c r="S201" s="60" t="s">
        <v>142</v>
      </c>
      <c r="T201" s="61">
        <f t="shared" ref="T201:T208" si="169">AJ201</f>
        <v>1</v>
      </c>
      <c r="U201" s="62">
        <f t="shared" si="80"/>
        <v>244.28</v>
      </c>
      <c r="V201" s="63" t="s">
        <v>10</v>
      </c>
      <c r="W201" s="61">
        <f t="shared" ca="1" si="161"/>
        <v>300.02</v>
      </c>
      <c r="X201" s="64">
        <f t="shared" ref="X201:X222" ca="1" si="170">IF($C201="S",VTOTAL1,IF($C201=0,0,ROUND(SomaAgrup,15-13*$AF$11)))</f>
        <v>300.02</v>
      </c>
      <c r="Y201" s="65" t="s">
        <v>63</v>
      </c>
      <c r="Z201" t="str">
        <f t="shared" ca="1" si="162"/>
        <v>RA</v>
      </c>
      <c r="AA201" s="66">
        <f ca="1">IF($C201="S",IF($Z201="CP",$X201,IF($Z201="RA",(($X201)*[1]QCI!$AA$3),0)),SomaAgrup)</f>
        <v>0</v>
      </c>
      <c r="AB201" s="67">
        <f t="shared" ca="1" si="163"/>
        <v>0</v>
      </c>
      <c r="AC201" s="68" t="str">
        <f t="shared" ca="1" si="164"/>
        <v/>
      </c>
      <c r="AD201" s="8" t="str">
        <f ca="1">IF(C201&lt;=CRONO.NivelExibicao,MAX($AD$15:OFFSET(AD201,-1,0))+IF($C201&lt;&gt;1,1,MAX(1,COUNTIF([1]QCI!$A$13:$A$24,OFFSET($E201,-1,0)))),"")</f>
        <v/>
      </c>
      <c r="AE201" s="18" t="str">
        <f t="shared" ca="1" si="165"/>
        <v xml:space="preserve">SINAPI-I  00037412 </v>
      </c>
      <c r="AF201" s="69" t="e">
        <f t="shared" ca="1" si="166"/>
        <v>#VALUE!</v>
      </c>
      <c r="AG201" s="70">
        <v>244.28</v>
      </c>
      <c r="AH201" s="71">
        <f t="shared" si="167"/>
        <v>0.22819999999999999</v>
      </c>
      <c r="AJ201" s="72">
        <v>1</v>
      </c>
      <c r="AL201" s="73"/>
      <c r="AM201" s="74">
        <f t="shared" ref="AM201:AM222" ca="1" si="171">$X201</f>
        <v>300.02</v>
      </c>
      <c r="AN201" s="75">
        <f t="shared" si="168"/>
        <v>300.02</v>
      </c>
    </row>
    <row r="202" spans="1:40" ht="30" x14ac:dyDescent="0.25">
      <c r="A202" t="str">
        <f t="shared" si="150"/>
        <v>S</v>
      </c>
      <c r="B202">
        <f t="shared" ca="1" si="151"/>
        <v>2</v>
      </c>
      <c r="C202" t="str">
        <f t="shared" ca="1" si="152"/>
        <v>S</v>
      </c>
      <c r="D202">
        <f t="shared" ca="1" si="153"/>
        <v>0</v>
      </c>
      <c r="E202" t="e">
        <f ca="1">IF($C202=1,OFFSET(E202,-1,0)+MAX(1,COUNTIF([1]QCI!$A$13:$A$24,OFFSET([1]ORÇAMENTO!E203,-1,0))),OFFSET(E202,-1,0))</f>
        <v>#VALUE!</v>
      </c>
      <c r="F202">
        <f t="shared" ca="1" si="154"/>
        <v>2</v>
      </c>
      <c r="G202">
        <f t="shared" ca="1" si="155"/>
        <v>0</v>
      </c>
      <c r="H202">
        <f t="shared" ca="1" si="156"/>
        <v>0</v>
      </c>
      <c r="I202">
        <f t="shared" ca="1" si="157"/>
        <v>2</v>
      </c>
      <c r="J202">
        <f t="shared" ca="1" si="98"/>
        <v>0</v>
      </c>
      <c r="K202">
        <f ca="1">IF(OR($C202="S",$C202=0),0,MATCH(OFFSET($D202,0,$C202)+IF($C202&lt;&gt;1,1,COUNTIF([1]QCI!$A$13:$A$24,[1]ORÇAMENTO!E203)),OFFSET($D202,1,$C202,ROW($C$223)-ROW($C202)),0))</f>
        <v>0</v>
      </c>
      <c r="L202" s="53" t="str">
        <f t="shared" ca="1" si="158"/>
        <v>F</v>
      </c>
      <c r="M202" s="54" t="s">
        <v>7</v>
      </c>
      <c r="N202" s="55" t="str">
        <f t="shared" ca="1" si="159"/>
        <v>Serviço</v>
      </c>
      <c r="O202" s="56" t="s">
        <v>426</v>
      </c>
      <c r="P202" s="57" t="s">
        <v>70</v>
      </c>
      <c r="Q202" s="58" t="s">
        <v>216</v>
      </c>
      <c r="R202" s="59" t="s">
        <v>223</v>
      </c>
      <c r="S202" s="60" t="s">
        <v>142</v>
      </c>
      <c r="T202" s="61">
        <f t="shared" si="169"/>
        <v>1</v>
      </c>
      <c r="U202" s="62">
        <f t="shared" si="80"/>
        <v>311.13</v>
      </c>
      <c r="V202" s="63" t="s">
        <v>10</v>
      </c>
      <c r="W202" s="61">
        <f t="shared" ca="1" si="161"/>
        <v>382.13</v>
      </c>
      <c r="X202" s="64">
        <f t="shared" ca="1" si="170"/>
        <v>382.13</v>
      </c>
      <c r="Y202" s="65" t="s">
        <v>63</v>
      </c>
      <c r="Z202" t="str">
        <f t="shared" ca="1" si="162"/>
        <v>RA</v>
      </c>
      <c r="AA202" s="66">
        <f ca="1">IF($C202="S",IF($Z202="CP",$X202,IF($Z202="RA",(($X202)*[1]QCI!$AA$3),0)),SomaAgrup)</f>
        <v>0</v>
      </c>
      <c r="AB202" s="67">
        <f t="shared" ca="1" si="163"/>
        <v>0</v>
      </c>
      <c r="AC202" s="68" t="str">
        <f t="shared" ca="1" si="164"/>
        <v/>
      </c>
      <c r="AD202" s="8" t="str">
        <f ca="1">IF(C202&lt;=CRONO.NivelExibicao,MAX($AD$15:OFFSET(AD202,-1,0))+IF($C202&lt;&gt;1,1,MAX(1,COUNTIF([1]QCI!$A$13:$A$24,OFFSET($E202,-1,0)))),"")</f>
        <v/>
      </c>
      <c r="AE202" s="18" t="str">
        <f t="shared" ca="1" si="165"/>
        <v xml:space="preserve">SINAPI-I  00010432 </v>
      </c>
      <c r="AF202" s="69" t="e">
        <f t="shared" ca="1" si="166"/>
        <v>#VALUE!</v>
      </c>
      <c r="AG202" s="70">
        <v>311.13</v>
      </c>
      <c r="AH202" s="71">
        <f t="shared" si="167"/>
        <v>0.22819999999999999</v>
      </c>
      <c r="AJ202" s="72">
        <v>1</v>
      </c>
      <c r="AL202" s="73"/>
      <c r="AM202" s="74">
        <f t="shared" ca="1" si="171"/>
        <v>382.13</v>
      </c>
      <c r="AN202" s="75">
        <f t="shared" si="168"/>
        <v>382.13</v>
      </c>
    </row>
    <row r="203" spans="1:40" ht="30" x14ac:dyDescent="0.25">
      <c r="A203" t="str">
        <f t="shared" si="150"/>
        <v>S</v>
      </c>
      <c r="B203">
        <f t="shared" ca="1" si="151"/>
        <v>2</v>
      </c>
      <c r="C203" t="str">
        <f t="shared" ca="1" si="152"/>
        <v>S</v>
      </c>
      <c r="D203">
        <f t="shared" ca="1" si="153"/>
        <v>0</v>
      </c>
      <c r="E203" t="e">
        <f ca="1">IF($C203=1,OFFSET(E203,-1,0)+MAX(1,COUNTIF([1]QCI!$A$13:$A$24,OFFSET([1]ORÇAMENTO!E204,-1,0))),OFFSET(E203,-1,0))</f>
        <v>#VALUE!</v>
      </c>
      <c r="F203">
        <f t="shared" ca="1" si="154"/>
        <v>2</v>
      </c>
      <c r="G203">
        <f t="shared" ca="1" si="155"/>
        <v>0</v>
      </c>
      <c r="H203">
        <f t="shared" ca="1" si="156"/>
        <v>0</v>
      </c>
      <c r="I203">
        <f t="shared" ca="1" si="157"/>
        <v>3</v>
      </c>
      <c r="J203">
        <f t="shared" ca="1" si="98"/>
        <v>0</v>
      </c>
      <c r="K203">
        <f ca="1">IF(OR($C203="S",$C203=0),0,MATCH(OFFSET($D203,0,$C203)+IF($C203&lt;&gt;1,1,COUNTIF([1]QCI!$A$13:$A$24,[1]ORÇAMENTO!E204)),OFFSET($D203,1,$C203,ROW($C$223)-ROW($C203)),0))</f>
        <v>0</v>
      </c>
      <c r="L203" s="53" t="str">
        <f t="shared" ca="1" si="158"/>
        <v>F</v>
      </c>
      <c r="M203" s="54" t="s">
        <v>7</v>
      </c>
      <c r="N203" s="55" t="str">
        <f t="shared" ca="1" si="159"/>
        <v>Serviço</v>
      </c>
      <c r="O203" s="56" t="s">
        <v>427</v>
      </c>
      <c r="P203" s="57" t="s">
        <v>70</v>
      </c>
      <c r="Q203" s="58" t="s">
        <v>217</v>
      </c>
      <c r="R203" s="59" t="s">
        <v>224</v>
      </c>
      <c r="S203" s="60" t="s">
        <v>142</v>
      </c>
      <c r="T203" s="61">
        <f t="shared" si="169"/>
        <v>1</v>
      </c>
      <c r="U203" s="62">
        <f t="shared" si="80"/>
        <v>178.7</v>
      </c>
      <c r="V203" s="63" t="s">
        <v>10</v>
      </c>
      <c r="W203" s="61">
        <f t="shared" ca="1" si="161"/>
        <v>219.48</v>
      </c>
      <c r="X203" s="64">
        <f t="shared" ca="1" si="170"/>
        <v>219.48</v>
      </c>
      <c r="Y203" s="65" t="s">
        <v>63</v>
      </c>
      <c r="Z203" t="str">
        <f t="shared" ca="1" si="162"/>
        <v>RA</v>
      </c>
      <c r="AA203" s="66">
        <f ca="1">IF($C203="S",IF($Z203="CP",$X203,IF($Z203="RA",(($X203)*[1]QCI!$AA$3),0)),SomaAgrup)</f>
        <v>0</v>
      </c>
      <c r="AB203" s="67">
        <f t="shared" ca="1" si="163"/>
        <v>0</v>
      </c>
      <c r="AC203" s="68" t="str">
        <f t="shared" ca="1" si="164"/>
        <v/>
      </c>
      <c r="AD203" s="8" t="str">
        <f ca="1">IF(C203&lt;=CRONO.NivelExibicao,MAX($AD$15:OFFSET(AD203,-1,0))+IF($C203&lt;&gt;1,1,MAX(1,COUNTIF([1]QCI!$A$13:$A$24,OFFSET($E203,-1,0)))),"")</f>
        <v/>
      </c>
      <c r="AE203" s="18" t="str">
        <f t="shared" ca="1" si="165"/>
        <v xml:space="preserve">SINAPI-I  00010420 </v>
      </c>
      <c r="AF203" s="69" t="e">
        <f t="shared" ca="1" si="166"/>
        <v>#VALUE!</v>
      </c>
      <c r="AG203" s="70">
        <v>178.7</v>
      </c>
      <c r="AH203" s="71">
        <f t="shared" si="167"/>
        <v>0.22819999999999999</v>
      </c>
      <c r="AJ203" s="72">
        <v>1</v>
      </c>
      <c r="AL203" s="73"/>
      <c r="AM203" s="74">
        <f t="shared" ca="1" si="171"/>
        <v>219.48</v>
      </c>
      <c r="AN203" s="75">
        <f t="shared" si="168"/>
        <v>219.48</v>
      </c>
    </row>
    <row r="204" spans="1:40" x14ac:dyDescent="0.25">
      <c r="A204" t="str">
        <f t="shared" si="150"/>
        <v>S</v>
      </c>
      <c r="B204">
        <f t="shared" ca="1" si="151"/>
        <v>2</v>
      </c>
      <c r="C204" t="str">
        <f t="shared" ca="1" si="152"/>
        <v>S</v>
      </c>
      <c r="D204">
        <f t="shared" ca="1" si="153"/>
        <v>0</v>
      </c>
      <c r="E204" t="e">
        <f ca="1">IF($C204=1,OFFSET(E204,-1,0)+MAX(1,COUNTIF([1]QCI!$A$13:$A$24,OFFSET([1]ORÇAMENTO!E205,-1,0))),OFFSET(E204,-1,0))</f>
        <v>#VALUE!</v>
      </c>
      <c r="F204">
        <f t="shared" ca="1" si="154"/>
        <v>2</v>
      </c>
      <c r="G204">
        <f t="shared" ca="1" si="155"/>
        <v>0</v>
      </c>
      <c r="H204">
        <f t="shared" ca="1" si="156"/>
        <v>0</v>
      </c>
      <c r="I204">
        <f t="shared" ca="1" si="157"/>
        <v>4</v>
      </c>
      <c r="J204">
        <f t="shared" ca="1" si="98"/>
        <v>0</v>
      </c>
      <c r="K204">
        <f ca="1">IF(OR($C204="S",$C204=0),0,MATCH(OFFSET($D204,0,$C204)+IF($C204&lt;&gt;1,1,COUNTIF([1]QCI!$A$13:$A$24,[1]ORÇAMENTO!E205)),OFFSET($D204,1,$C204,ROW($C$223)-ROW($C204)),0))</f>
        <v>0</v>
      </c>
      <c r="L204" s="53" t="str">
        <f t="shared" ca="1" si="158"/>
        <v>F</v>
      </c>
      <c r="M204" s="54" t="s">
        <v>7</v>
      </c>
      <c r="N204" s="55" t="str">
        <f t="shared" ca="1" si="159"/>
        <v>Serviço</v>
      </c>
      <c r="O204" s="56" t="s">
        <v>428</v>
      </c>
      <c r="P204" s="57" t="s">
        <v>70</v>
      </c>
      <c r="Q204" s="58" t="s">
        <v>218</v>
      </c>
      <c r="R204" s="59" t="s">
        <v>225</v>
      </c>
      <c r="S204" s="60" t="s">
        <v>142</v>
      </c>
      <c r="T204" s="61">
        <f t="shared" si="169"/>
        <v>23</v>
      </c>
      <c r="U204" s="62">
        <f t="shared" si="80"/>
        <v>42.21</v>
      </c>
      <c r="V204" s="63" t="s">
        <v>10</v>
      </c>
      <c r="W204" s="61">
        <f t="shared" ca="1" si="161"/>
        <v>51.84</v>
      </c>
      <c r="X204" s="64">
        <f t="shared" ca="1" si="170"/>
        <v>1192.32</v>
      </c>
      <c r="Y204" s="65" t="s">
        <v>63</v>
      </c>
      <c r="Z204" t="str">
        <f t="shared" ca="1" si="162"/>
        <v>RA</v>
      </c>
      <c r="AA204" s="66">
        <f ca="1">IF($C204="S",IF($Z204="CP",$X204,IF($Z204="RA",(($X204)*[1]QCI!$AA$3),0)),SomaAgrup)</f>
        <v>0</v>
      </c>
      <c r="AB204" s="67">
        <f t="shared" ca="1" si="163"/>
        <v>0</v>
      </c>
      <c r="AC204" s="68" t="str">
        <f t="shared" ca="1" si="164"/>
        <v/>
      </c>
      <c r="AD204" s="8" t="str">
        <f ca="1">IF(C204&lt;=CRONO.NivelExibicao,MAX($AD$15:OFFSET(AD204,-1,0))+IF($C204&lt;&gt;1,1,MAX(1,COUNTIF([1]QCI!$A$13:$A$24,OFFSET($E204,-1,0)))),"")</f>
        <v/>
      </c>
      <c r="AE204" s="18" t="str">
        <f t="shared" ca="1" si="165"/>
        <v xml:space="preserve">SINAPI-I  00000377 </v>
      </c>
      <c r="AF204" s="69" t="e">
        <f t="shared" ca="1" si="166"/>
        <v>#VALUE!</v>
      </c>
      <c r="AG204" s="70">
        <v>42.21</v>
      </c>
      <c r="AH204" s="71">
        <f t="shared" si="167"/>
        <v>0.22819999999999999</v>
      </c>
      <c r="AJ204" s="72">
        <v>23</v>
      </c>
      <c r="AL204" s="73"/>
      <c r="AM204" s="74">
        <f t="shared" ca="1" si="171"/>
        <v>1192.32</v>
      </c>
      <c r="AN204" s="75">
        <f t="shared" si="168"/>
        <v>51.84</v>
      </c>
    </row>
    <row r="205" spans="1:40" x14ac:dyDescent="0.25">
      <c r="A205" t="str">
        <f t="shared" si="150"/>
        <v>S</v>
      </c>
      <c r="B205">
        <f t="shared" ca="1" si="151"/>
        <v>2</v>
      </c>
      <c r="C205" t="str">
        <f t="shared" ca="1" si="152"/>
        <v>S</v>
      </c>
      <c r="D205">
        <f t="shared" ca="1" si="153"/>
        <v>0</v>
      </c>
      <c r="E205" t="e">
        <f ca="1">IF($C205=1,OFFSET(E205,-1,0)+MAX(1,COUNTIF([1]QCI!$A$13:$A$24,OFFSET([1]ORÇAMENTO!E206,-1,0))),OFFSET(E205,-1,0))</f>
        <v>#VALUE!</v>
      </c>
      <c r="F205">
        <f t="shared" ca="1" si="154"/>
        <v>2</v>
      </c>
      <c r="G205">
        <f t="shared" ca="1" si="155"/>
        <v>0</v>
      </c>
      <c r="H205">
        <f t="shared" ca="1" si="156"/>
        <v>0</v>
      </c>
      <c r="I205">
        <f t="shared" ca="1" si="157"/>
        <v>5</v>
      </c>
      <c r="J205">
        <f t="shared" ca="1" si="98"/>
        <v>0</v>
      </c>
      <c r="K205">
        <f ca="1">IF(OR($C205="S",$C205=0),0,MATCH(OFFSET($D205,0,$C205)+IF($C205&lt;&gt;1,1,COUNTIF([1]QCI!$A$13:$A$24,[1]ORÇAMENTO!E206)),OFFSET($D205,1,$C205,ROW($C$223)-ROW($C205)),0))</f>
        <v>0</v>
      </c>
      <c r="L205" s="53" t="str">
        <f t="shared" ca="1" si="158"/>
        <v>F</v>
      </c>
      <c r="M205" s="54" t="s">
        <v>7</v>
      </c>
      <c r="N205" s="55" t="str">
        <f t="shared" ca="1" si="159"/>
        <v>Serviço</v>
      </c>
      <c r="O205" s="56" t="s">
        <v>429</v>
      </c>
      <c r="P205" s="57" t="s">
        <v>70</v>
      </c>
      <c r="Q205" s="58" t="s">
        <v>219</v>
      </c>
      <c r="R205" s="59" t="s">
        <v>226</v>
      </c>
      <c r="S205" s="60" t="s">
        <v>142</v>
      </c>
      <c r="T205" s="61">
        <f t="shared" si="169"/>
        <v>23</v>
      </c>
      <c r="U205" s="62">
        <f t="shared" si="80"/>
        <v>61.49</v>
      </c>
      <c r="V205" s="63" t="s">
        <v>10</v>
      </c>
      <c r="W205" s="61">
        <f t="shared" ca="1" si="161"/>
        <v>75.52</v>
      </c>
      <c r="X205" s="64">
        <f t="shared" ca="1" si="170"/>
        <v>1736.96</v>
      </c>
      <c r="Y205" s="65" t="s">
        <v>63</v>
      </c>
      <c r="Z205" t="str">
        <f t="shared" ca="1" si="162"/>
        <v>RA</v>
      </c>
      <c r="AA205" s="66">
        <f ca="1">IF($C205="S",IF($Z205="CP",$X205,IF($Z205="RA",(($X205)*[1]QCI!$AA$3),0)),SomaAgrup)</f>
        <v>0</v>
      </c>
      <c r="AB205" s="67">
        <f t="shared" ca="1" si="163"/>
        <v>0</v>
      </c>
      <c r="AC205" s="68" t="str">
        <f t="shared" ca="1" si="164"/>
        <v/>
      </c>
      <c r="AD205" s="8" t="str">
        <f ca="1">IF(C205&lt;=CRONO.NivelExibicao,MAX($AD$15:OFFSET(AD205,-1,0))+IF($C205&lt;&gt;1,1,MAX(1,COUNTIF([1]QCI!$A$13:$A$24,OFFSET($E205,-1,0)))),"")</f>
        <v/>
      </c>
      <c r="AE205" s="18" t="str">
        <f t="shared" ca="1" si="165"/>
        <v xml:space="preserve">SINAPI-I  00037400 </v>
      </c>
      <c r="AF205" s="69" t="e">
        <f t="shared" ca="1" si="166"/>
        <v>#VALUE!</v>
      </c>
      <c r="AG205" s="70">
        <v>61.49</v>
      </c>
      <c r="AH205" s="71">
        <f t="shared" si="167"/>
        <v>0.22819999999999999</v>
      </c>
      <c r="AJ205" s="72">
        <v>23</v>
      </c>
      <c r="AL205" s="73"/>
      <c r="AM205" s="74">
        <f t="shared" ca="1" si="171"/>
        <v>1736.96</v>
      </c>
      <c r="AN205" s="75">
        <f t="shared" si="168"/>
        <v>75.52</v>
      </c>
    </row>
    <row r="206" spans="1:40" ht="30" x14ac:dyDescent="0.25">
      <c r="A206" t="str">
        <f t="shared" si="150"/>
        <v>S</v>
      </c>
      <c r="B206">
        <f t="shared" ca="1" si="151"/>
        <v>2</v>
      </c>
      <c r="C206" t="str">
        <f t="shared" ca="1" si="152"/>
        <v>S</v>
      </c>
      <c r="D206">
        <f t="shared" ca="1" si="153"/>
        <v>0</v>
      </c>
      <c r="E206" t="e">
        <f ca="1">IF($C206=1,OFFSET(E206,-1,0)+MAX(1,COUNTIF([1]QCI!$A$13:$A$24,OFFSET([1]ORÇAMENTO!E207,-1,0))),OFFSET(E206,-1,0))</f>
        <v>#VALUE!</v>
      </c>
      <c r="F206">
        <f t="shared" ca="1" si="154"/>
        <v>2</v>
      </c>
      <c r="G206">
        <f t="shared" ca="1" si="155"/>
        <v>0</v>
      </c>
      <c r="H206">
        <f t="shared" ca="1" si="156"/>
        <v>0</v>
      </c>
      <c r="I206">
        <f t="shared" ca="1" si="157"/>
        <v>6</v>
      </c>
      <c r="J206">
        <f t="shared" ca="1" si="98"/>
        <v>0</v>
      </c>
      <c r="K206">
        <f ca="1">IF(OR($C206="S",$C206=0),0,MATCH(OFFSET($D206,0,$C206)+IF($C206&lt;&gt;1,1,COUNTIF([1]QCI!$A$13:$A$24,[1]ORÇAMENTO!E207)),OFFSET($D206,1,$C206,ROW($C$223)-ROW($C206)),0))</f>
        <v>0</v>
      </c>
      <c r="L206" s="53" t="str">
        <f t="shared" ca="1" si="158"/>
        <v>F</v>
      </c>
      <c r="M206" s="54" t="s">
        <v>7</v>
      </c>
      <c r="N206" s="55" t="str">
        <f t="shared" ca="1" si="159"/>
        <v>Serviço</v>
      </c>
      <c r="O206" s="56" t="s">
        <v>430</v>
      </c>
      <c r="P206" s="57" t="s">
        <v>70</v>
      </c>
      <c r="Q206" s="58" t="s">
        <v>220</v>
      </c>
      <c r="R206" s="59" t="s">
        <v>227</v>
      </c>
      <c r="S206" s="60" t="s">
        <v>142</v>
      </c>
      <c r="T206" s="61">
        <f t="shared" si="169"/>
        <v>10</v>
      </c>
      <c r="U206" s="62">
        <f t="shared" si="80"/>
        <v>61.49</v>
      </c>
      <c r="V206" s="63" t="s">
        <v>10</v>
      </c>
      <c r="W206" s="61">
        <f t="shared" ca="1" si="161"/>
        <v>75.52</v>
      </c>
      <c r="X206" s="64">
        <f t="shared" ca="1" si="170"/>
        <v>755.2</v>
      </c>
      <c r="Y206" s="65" t="s">
        <v>63</v>
      </c>
      <c r="Z206" t="str">
        <f t="shared" ca="1" si="162"/>
        <v>RA</v>
      </c>
      <c r="AA206" s="66">
        <f ca="1">IF($C206="S",IF($Z206="CP",$X206,IF($Z206="RA",(($X206)*[1]QCI!$AA$3),0)),SomaAgrup)</f>
        <v>0</v>
      </c>
      <c r="AB206" s="67">
        <f t="shared" ca="1" si="163"/>
        <v>0</v>
      </c>
      <c r="AC206" s="68" t="str">
        <f t="shared" ca="1" si="164"/>
        <v/>
      </c>
      <c r="AD206" s="8" t="str">
        <f ca="1">IF(C206&lt;=CRONO.NivelExibicao,MAX($AD$15:OFFSET(AD206,-1,0))+IF($C206&lt;&gt;1,1,MAX(1,COUNTIF([1]QCI!$A$13:$A$24,OFFSET($E206,-1,0)))),"")</f>
        <v/>
      </c>
      <c r="AE206" s="18" t="str">
        <f t="shared" ca="1" si="165"/>
        <v xml:space="preserve">SINAPI-I  00037401 </v>
      </c>
      <c r="AF206" s="69" t="e">
        <f t="shared" ca="1" si="166"/>
        <v>#VALUE!</v>
      </c>
      <c r="AG206" s="70">
        <v>61.49</v>
      </c>
      <c r="AH206" s="71">
        <f t="shared" si="167"/>
        <v>0.22819999999999999</v>
      </c>
      <c r="AJ206" s="72">
        <v>10</v>
      </c>
      <c r="AL206" s="73"/>
      <c r="AM206" s="74">
        <f t="shared" ca="1" si="171"/>
        <v>755.2</v>
      </c>
      <c r="AN206" s="75">
        <f t="shared" si="168"/>
        <v>75.52</v>
      </c>
    </row>
    <row r="207" spans="1:40" ht="30" x14ac:dyDescent="0.25">
      <c r="A207" t="str">
        <f t="shared" si="150"/>
        <v>S</v>
      </c>
      <c r="B207">
        <f t="shared" ca="1" si="151"/>
        <v>2</v>
      </c>
      <c r="C207" t="str">
        <f t="shared" ca="1" si="152"/>
        <v>S</v>
      </c>
      <c r="D207">
        <f t="shared" ca="1" si="153"/>
        <v>0</v>
      </c>
      <c r="E207" t="e">
        <f ca="1">IF($C207=1,OFFSET(E207,-1,0)+MAX(1,COUNTIF([1]QCI!$A$13:$A$24,OFFSET([1]ORÇAMENTO!E208,-1,0))),OFFSET(E207,-1,0))</f>
        <v>#VALUE!</v>
      </c>
      <c r="F207">
        <f t="shared" ca="1" si="154"/>
        <v>2</v>
      </c>
      <c r="G207">
        <f t="shared" ca="1" si="155"/>
        <v>0</v>
      </c>
      <c r="H207">
        <f t="shared" ca="1" si="156"/>
        <v>0</v>
      </c>
      <c r="I207">
        <f t="shared" ca="1" si="157"/>
        <v>7</v>
      </c>
      <c r="J207">
        <f t="shared" ca="1" si="98"/>
        <v>0</v>
      </c>
      <c r="K207">
        <f ca="1">IF(OR($C207="S",$C207=0),0,MATCH(OFFSET($D207,0,$C207)+IF($C207&lt;&gt;1,1,COUNTIF([1]QCI!$A$13:$A$24,[1]ORÇAMENTO!E208)),OFFSET($D207,1,$C207,ROW($C$223)-ROW($C207)),0))</f>
        <v>0</v>
      </c>
      <c r="L207" s="53" t="str">
        <f t="shared" ca="1" si="158"/>
        <v>F</v>
      </c>
      <c r="M207" s="54" t="s">
        <v>7</v>
      </c>
      <c r="N207" s="55" t="str">
        <f t="shared" ca="1" si="159"/>
        <v>Serviço</v>
      </c>
      <c r="O207" s="56" t="s">
        <v>431</v>
      </c>
      <c r="P207" s="57" t="s">
        <v>62</v>
      </c>
      <c r="Q207" s="58" t="s">
        <v>221</v>
      </c>
      <c r="R207" s="59" t="s">
        <v>228</v>
      </c>
      <c r="S207" s="60" t="s">
        <v>142</v>
      </c>
      <c r="T207" s="61">
        <f t="shared" si="169"/>
        <v>10</v>
      </c>
      <c r="U207" s="62">
        <f t="shared" si="80"/>
        <v>67.650000000000006</v>
      </c>
      <c r="V207" s="63" t="s">
        <v>10</v>
      </c>
      <c r="W207" s="61">
        <f t="shared" ca="1" si="161"/>
        <v>83.09</v>
      </c>
      <c r="X207" s="64">
        <f t="shared" ca="1" si="170"/>
        <v>830.9</v>
      </c>
      <c r="Y207" s="65" t="s">
        <v>63</v>
      </c>
      <c r="Z207" t="str">
        <f t="shared" ca="1" si="162"/>
        <v>RA</v>
      </c>
      <c r="AA207" s="66">
        <f ca="1">IF($C207="S",IF($Z207="CP",$X207,IF($Z207="RA",(($X207)*[1]QCI!$AA$3),0)),SomaAgrup)</f>
        <v>0</v>
      </c>
      <c r="AB207" s="67">
        <f t="shared" ca="1" si="163"/>
        <v>0</v>
      </c>
      <c r="AC207" s="68" t="str">
        <f t="shared" ca="1" si="164"/>
        <v/>
      </c>
      <c r="AD207" s="8" t="str">
        <f ca="1">IF(C207&lt;=CRONO.NivelExibicao,MAX($AD$15:OFFSET(AD207,-1,0))+IF($C207&lt;&gt;1,1,MAX(1,COUNTIF([1]QCI!$A$13:$A$24,OFFSET($E207,-1,0)))),"")</f>
        <v/>
      </c>
      <c r="AE207" s="18" t="str">
        <f t="shared" ca="1" si="165"/>
        <v xml:space="preserve">SINAPI  95547 </v>
      </c>
      <c r="AF207" s="69" t="e">
        <f t="shared" ca="1" si="166"/>
        <v>#VALUE!</v>
      </c>
      <c r="AG207" s="70">
        <v>67.650000000000006</v>
      </c>
      <c r="AH207" s="71">
        <f t="shared" si="167"/>
        <v>0.22819999999999999</v>
      </c>
      <c r="AJ207" s="72">
        <v>10</v>
      </c>
      <c r="AL207" s="73"/>
      <c r="AM207" s="74">
        <f t="shared" ca="1" si="171"/>
        <v>830.9</v>
      </c>
      <c r="AN207" s="75">
        <f t="shared" si="168"/>
        <v>83.09</v>
      </c>
    </row>
    <row r="208" spans="1:40" x14ac:dyDescent="0.25">
      <c r="A208" t="str">
        <f t="shared" si="150"/>
        <v>S</v>
      </c>
      <c r="B208">
        <f t="shared" ca="1" si="151"/>
        <v>2</v>
      </c>
      <c r="C208" t="str">
        <f t="shared" ca="1" si="152"/>
        <v>S</v>
      </c>
      <c r="D208">
        <f t="shared" ca="1" si="153"/>
        <v>0</v>
      </c>
      <c r="E208" t="e">
        <f ca="1">IF($C208=1,OFFSET(E208,-1,0)+MAX(1,COUNTIF([1]QCI!$A$13:$A$24,OFFSET([1]ORÇAMENTO!E209,-1,0))),OFFSET(E208,-1,0))</f>
        <v>#VALUE!</v>
      </c>
      <c r="F208">
        <f t="shared" ca="1" si="154"/>
        <v>2</v>
      </c>
      <c r="G208">
        <f t="shared" ca="1" si="155"/>
        <v>0</v>
      </c>
      <c r="H208">
        <f t="shared" ca="1" si="156"/>
        <v>0</v>
      </c>
      <c r="I208">
        <f t="shared" ca="1" si="157"/>
        <v>8</v>
      </c>
      <c r="J208">
        <f t="shared" ca="1" si="98"/>
        <v>0</v>
      </c>
      <c r="K208">
        <f ca="1">IF(OR($C208="S",$C208=0),0,MATCH(OFFSET($D208,0,$C208)+IF($C208&lt;&gt;1,1,COUNTIF([1]QCI!$A$13:$A$24,[1]ORÇAMENTO!E209)),OFFSET($D208,1,$C208,ROW($C$223)-ROW($C208)),0))</f>
        <v>0</v>
      </c>
      <c r="L208" s="53" t="str">
        <f t="shared" ca="1" si="158"/>
        <v>F</v>
      </c>
      <c r="M208" s="54" t="s">
        <v>7</v>
      </c>
      <c r="N208" s="55" t="str">
        <f t="shared" ca="1" si="159"/>
        <v>Serviço</v>
      </c>
      <c r="O208" s="56" t="s">
        <v>432</v>
      </c>
      <c r="P208" s="57" t="s">
        <v>68</v>
      </c>
      <c r="Q208" s="58" t="s">
        <v>99</v>
      </c>
      <c r="R208" s="59" t="s">
        <v>199</v>
      </c>
      <c r="S208" s="60" t="str">
        <f t="shared" ref="S208" ca="1" si="172">REFERENCIA.Unidade</f>
        <v>-</v>
      </c>
      <c r="T208" s="61">
        <f t="shared" si="169"/>
        <v>12.65</v>
      </c>
      <c r="U208" s="62">
        <f t="shared" si="80"/>
        <v>8.59</v>
      </c>
      <c r="V208" s="63" t="s">
        <v>10</v>
      </c>
      <c r="W208" s="61">
        <f t="shared" ca="1" si="161"/>
        <v>10.55</v>
      </c>
      <c r="X208" s="64">
        <f t="shared" ca="1" si="170"/>
        <v>133.46</v>
      </c>
      <c r="Y208" s="65" t="s">
        <v>63</v>
      </c>
      <c r="Z208" t="str">
        <f t="shared" ca="1" si="162"/>
        <v>RA</v>
      </c>
      <c r="AA208" s="66">
        <f ca="1">IF($C208="S",IF($Z208="CP",$X208,IF($Z208="RA",(($X208)*[1]QCI!$AA$3),0)),SomaAgrup)</f>
        <v>0</v>
      </c>
      <c r="AB208" s="67">
        <f t="shared" ca="1" si="163"/>
        <v>0</v>
      </c>
      <c r="AC208" s="68" t="str">
        <f t="shared" ca="1" si="164"/>
        <v/>
      </c>
      <c r="AD208" s="8" t="str">
        <f ca="1">IF(C208&lt;=CRONO.NivelExibicao,MAX($AD$15:OFFSET(AD208,-1,0))+IF($C208&lt;&gt;1,1,MAX(1,COUNTIF([1]QCI!$A$13:$A$24,OFFSET($E208,-1,0)))),"")</f>
        <v/>
      </c>
      <c r="AE208" s="18" t="str">
        <f t="shared" ca="1" si="165"/>
        <v>Composição 001</v>
      </c>
      <c r="AF208" s="69" t="e">
        <f t="shared" ca="1" si="166"/>
        <v>#VALUE!</v>
      </c>
      <c r="AG208" s="70">
        <v>8.59</v>
      </c>
      <c r="AH208" s="71">
        <f t="shared" si="167"/>
        <v>0.22819999999999999</v>
      </c>
      <c r="AJ208" s="72">
        <v>12.65</v>
      </c>
      <c r="AL208" s="73"/>
      <c r="AM208" s="74">
        <f t="shared" ca="1" si="171"/>
        <v>133.46</v>
      </c>
      <c r="AN208" s="75">
        <f t="shared" si="168"/>
        <v>10.55</v>
      </c>
    </row>
    <row r="209" spans="1:40" x14ac:dyDescent="0.25">
      <c r="A209">
        <f t="shared" si="150"/>
        <v>1</v>
      </c>
      <c r="B209">
        <f t="shared" ca="1" si="151"/>
        <v>1</v>
      </c>
      <c r="C209">
        <f t="shared" ca="1" si="152"/>
        <v>1</v>
      </c>
      <c r="D209">
        <f t="shared" ca="1" si="153"/>
        <v>14</v>
      </c>
      <c r="E209" t="e">
        <f ca="1">IF($C209=1,OFFSET(E209,-1,0)+MAX(1,COUNTIF([1]QCI!$A$13:$A$24,OFFSET([1]ORÇAMENTO!E210,-1,0))),OFFSET(E209,-1,0))</f>
        <v>#VALUE!</v>
      </c>
      <c r="F209">
        <f t="shared" ca="1" si="154"/>
        <v>0</v>
      </c>
      <c r="G209">
        <f t="shared" ca="1" si="155"/>
        <v>0</v>
      </c>
      <c r="H209">
        <f t="shared" ca="1" si="156"/>
        <v>0</v>
      </c>
      <c r="I209">
        <f t="shared" ca="1" si="157"/>
        <v>0</v>
      </c>
      <c r="J209">
        <f t="shared" ca="1" si="98"/>
        <v>14</v>
      </c>
      <c r="K209" t="e">
        <f ca="1">IF(OR($C209="S",$C209=0),0,MATCH(OFFSET($D209,0,$C209)+IF($C209&lt;&gt;1,1,COUNTIF([1]QCI!$A$13:$A$24,[1]ORÇAMENTO!E210)),OFFSET($D209,1,$C209,ROW($C$223)-ROW($C209)),0))</f>
        <v>#VALUE!</v>
      </c>
      <c r="L209" s="53" t="str">
        <f t="shared" ca="1" si="158"/>
        <v>F</v>
      </c>
      <c r="M209" s="54" t="s">
        <v>3</v>
      </c>
      <c r="N209" s="55" t="str">
        <f t="shared" ca="1" si="159"/>
        <v>Meta</v>
      </c>
      <c r="O209" s="56" t="s">
        <v>433</v>
      </c>
      <c r="P209" s="57" t="s">
        <v>62</v>
      </c>
      <c r="Q209" s="58"/>
      <c r="R209" s="59" t="s">
        <v>116</v>
      </c>
      <c r="S209" s="60" t="str">
        <f t="shared" ca="1" si="160"/>
        <v>-</v>
      </c>
      <c r="T209" s="61" t="e">
        <f ca="1">OFFSET([1]CÁLCULO!H$15,ROW($T209)-ROW(T$15),0)</f>
        <v>#VALUE!</v>
      </c>
      <c r="U209" s="62"/>
      <c r="V209" s="63" t="s">
        <v>10</v>
      </c>
      <c r="W209" s="61">
        <f t="shared" ca="1" si="161"/>
        <v>0</v>
      </c>
      <c r="X209" s="64">
        <f t="shared" ref="X209" ca="1" si="173">ROUND(SUM(X210),2)</f>
        <v>121744.5</v>
      </c>
      <c r="Y209" s="65" t="s">
        <v>63</v>
      </c>
      <c r="Z209" t="str">
        <f t="shared" ca="1" si="162"/>
        <v/>
      </c>
      <c r="AA209" s="66">
        <f ca="1">IF($C209="S",IF($Z209="CP",$X209,IF($Z209="RA",(($X209)*[1]QCI!$AA$3),0)),SomaAgrup)</f>
        <v>0</v>
      </c>
      <c r="AB209" s="67">
        <f t="shared" ca="1" si="163"/>
        <v>0</v>
      </c>
      <c r="AC209" s="68" t="str">
        <f t="shared" ca="1" si="164"/>
        <v/>
      </c>
      <c r="AD209" s="8" t="e">
        <f ca="1">IF(C209&lt;=CRONO.NivelExibicao,MAX($AD$15:OFFSET(AD209,-1,0))+IF($C209&lt;&gt;1,1,MAX(1,COUNTIF([1]QCI!$A$13:$A$24,OFFSET($E209,-1,0)))),"")</f>
        <v>#VALUE!</v>
      </c>
      <c r="AE209" s="18" t="b">
        <f t="shared" ca="1" si="165"/>
        <v>0</v>
      </c>
      <c r="AF209" s="69" t="e">
        <f t="shared" ca="1" si="166"/>
        <v>#VALUE!</v>
      </c>
      <c r="AG209" s="70"/>
      <c r="AH209" s="71">
        <f t="shared" si="167"/>
        <v>0.22819999999999999</v>
      </c>
      <c r="AJ209" s="72"/>
      <c r="AL209" s="73"/>
      <c r="AM209" s="74">
        <f t="shared" ca="1" si="171"/>
        <v>121744.5</v>
      </c>
      <c r="AN209" s="75">
        <f t="shared" si="168"/>
        <v>0</v>
      </c>
    </row>
    <row r="210" spans="1:40" x14ac:dyDescent="0.25">
      <c r="A210" t="str">
        <f t="shared" si="150"/>
        <v>S</v>
      </c>
      <c r="B210">
        <f t="shared" ca="1" si="151"/>
        <v>2</v>
      </c>
      <c r="C210">
        <f t="shared" ca="1" si="152"/>
        <v>2</v>
      </c>
      <c r="D210">
        <f t="shared" ca="1" si="153"/>
        <v>9</v>
      </c>
      <c r="E210" t="e">
        <f ca="1">IF($C210=1,OFFSET(E210,-1,0)+MAX(1,COUNTIF([1]QCI!$A$13:$A$24,OFFSET([1]ORÇAMENTO!E211,-1,0))),OFFSET(E210,-1,0))</f>
        <v>#VALUE!</v>
      </c>
      <c r="F210">
        <f t="shared" ca="1" si="154"/>
        <v>1</v>
      </c>
      <c r="G210">
        <f t="shared" ca="1" si="155"/>
        <v>0</v>
      </c>
      <c r="H210">
        <f t="shared" ca="1" si="156"/>
        <v>0</v>
      </c>
      <c r="I210">
        <f t="shared" ca="1" si="157"/>
        <v>0</v>
      </c>
      <c r="J210">
        <f t="shared" ca="1" si="98"/>
        <v>9</v>
      </c>
      <c r="K210" t="e">
        <f ca="1">IF(OR($C210="S",$C210=0),0,MATCH(OFFSET($D210,0,$C210)+IF($C210&lt;&gt;1,1,COUNTIF([1]QCI!$A$13:$A$24,[1]ORÇAMENTO!E211)),OFFSET($D210,1,$C210,ROW($C$223)-ROW($C210)),0))</f>
        <v>#N/A</v>
      </c>
      <c r="L210" s="53" t="str">
        <f t="shared" ca="1" si="158"/>
        <v>F</v>
      </c>
      <c r="M210" s="54" t="s">
        <v>7</v>
      </c>
      <c r="N210" s="55" t="str">
        <f t="shared" ca="1" si="159"/>
        <v>Nível 2</v>
      </c>
      <c r="O210" s="56" t="s">
        <v>434</v>
      </c>
      <c r="P210" s="57" t="s">
        <v>62</v>
      </c>
      <c r="Q210" s="58"/>
      <c r="R210" s="59" t="s">
        <v>449</v>
      </c>
      <c r="S210" s="60" t="str">
        <f t="shared" ca="1" si="160"/>
        <v>-</v>
      </c>
      <c r="T210" s="61" t="e">
        <f ca="1">OFFSET([1]CÁLCULO!H$15,ROW($T210)-ROW(T$15),0)</f>
        <v>#VALUE!</v>
      </c>
      <c r="U210" s="62"/>
      <c r="V210" s="63" t="s">
        <v>10</v>
      </c>
      <c r="W210" s="61">
        <f t="shared" ca="1" si="161"/>
        <v>0</v>
      </c>
      <c r="X210" s="64">
        <f ca="1">ROUND(SUM(X211:X218),2)</f>
        <v>121744.5</v>
      </c>
      <c r="Y210" s="65" t="s">
        <v>63</v>
      </c>
      <c r="Z210" t="str">
        <f t="shared" ca="1" si="162"/>
        <v/>
      </c>
      <c r="AA210" s="66">
        <f ca="1">IF($C210="S",IF($Z210="CP",$X210,IF($Z210="RA",(($X210)*[1]QCI!$AA$3),0)),SomaAgrup)</f>
        <v>0</v>
      </c>
      <c r="AB210" s="67">
        <f t="shared" ca="1" si="163"/>
        <v>0</v>
      </c>
      <c r="AC210" s="68" t="str">
        <f t="shared" ca="1" si="164"/>
        <v/>
      </c>
      <c r="AD210" s="8" t="e">
        <f ca="1">IF(C210&lt;=CRONO.NivelExibicao,MAX($AD$15:OFFSET(AD210,-1,0))+IF($C210&lt;&gt;1,1,MAX(1,COUNTIF([1]QCI!$A$13:$A$24,OFFSET($E210,-1,0)))),"")</f>
        <v>#VALUE!</v>
      </c>
      <c r="AE210" s="18" t="b">
        <f t="shared" ca="1" si="165"/>
        <v>0</v>
      </c>
      <c r="AF210" s="69" t="e">
        <f t="shared" ca="1" si="166"/>
        <v>#VALUE!</v>
      </c>
      <c r="AG210" s="70"/>
      <c r="AH210" s="71">
        <f t="shared" si="167"/>
        <v>0.22819999999999999</v>
      </c>
      <c r="AJ210" s="72"/>
      <c r="AL210" s="73"/>
      <c r="AM210" s="74">
        <f t="shared" ca="1" si="171"/>
        <v>121744.5</v>
      </c>
      <c r="AN210" s="75">
        <f t="shared" si="168"/>
        <v>0</v>
      </c>
    </row>
    <row r="211" spans="1:40" ht="30" x14ac:dyDescent="0.25">
      <c r="A211" t="str">
        <f t="shared" si="150"/>
        <v>S</v>
      </c>
      <c r="B211">
        <f t="shared" ref="B211:B214" ca="1" si="174">IF(OR(C211="s",C211=0),OFFSET(B211,-1,0),C211)</f>
        <v>2</v>
      </c>
      <c r="C211" t="str">
        <f t="shared" ref="C211:C214" ca="1" si="175">IF(OFFSET(C211,-1,0)="L",1,IF(OFFSET(C211,-1,0)=1,2,IF(OR(A211="s",A211=0),"S",IF(AND(OFFSET(C211,-1,0)=2,A211=4),3,IF(AND(OR(OFFSET(C211,-1,0)="s",OFFSET(C211,-1,0)=0),A211&lt;&gt;"s",A211&gt;OFFSET(B211,-1,0)),OFFSET(B211,-1,0),A211)))))</f>
        <v>S</v>
      </c>
      <c r="D211">
        <f t="shared" ref="D211:D214" ca="1" si="176">IF(OR(C211="S",C211=0),0,IF(ISERROR(K211),J211,SMALL(J211:K211,1)))</f>
        <v>0</v>
      </c>
      <c r="E211" t="e">
        <f ca="1">IF($C211=1,OFFSET(E211,-1,0)+MAX(1,COUNTIF([1]QCI!$A$13:$A$24,OFFSET([1]ORÇAMENTO!E208,-1,0))),OFFSET(E211,-1,0))</f>
        <v>#VALUE!</v>
      </c>
      <c r="F211">
        <f t="shared" ca="1" si="154"/>
        <v>1</v>
      </c>
      <c r="G211">
        <f t="shared" ca="1" si="155"/>
        <v>0</v>
      </c>
      <c r="H211">
        <f t="shared" ca="1" si="156"/>
        <v>0</v>
      </c>
      <c r="I211">
        <f t="shared" ca="1" si="157"/>
        <v>1</v>
      </c>
      <c r="J211">
        <f t="shared" ref="J211:J222" ca="1" si="177">IF(OR($C211="S",$C211=0),0,MATCH(0,OFFSET($D211,1,$C211,ROW($C$223)-ROW($C211)),0))</f>
        <v>0</v>
      </c>
      <c r="K211">
        <f ca="1">IF(OR($C211="S",$C211=0),0,MATCH(OFFSET($D211,0,$C211)+IF($C211&lt;&gt;1,1,COUNTIF([1]QCI!$A$13:$A$24,[1]ORÇAMENTO!E208)),OFFSET($D211,1,$C211,ROW($C$223)-ROW($C211)),0))</f>
        <v>0</v>
      </c>
      <c r="L211" s="53" t="str">
        <f t="shared" ca="1" si="158"/>
        <v>F</v>
      </c>
      <c r="M211" s="54" t="s">
        <v>7</v>
      </c>
      <c r="N211" s="55" t="str">
        <f t="shared" ref="N211:N214" ca="1" si="178">CHOOSE(1+LOG(1+2*(C211=1)+4*(C211=2)+8*(C211=3)+16*(C211=4)+32*(C211="S"),2),"","Meta","Nível 2","Nível 3","Nível 4","Serviço")</f>
        <v>Serviço</v>
      </c>
      <c r="O211" s="56" t="s">
        <v>435</v>
      </c>
      <c r="P211" s="57" t="s">
        <v>62</v>
      </c>
      <c r="Q211" s="58" t="s">
        <v>237</v>
      </c>
      <c r="R211" s="59" t="s">
        <v>229</v>
      </c>
      <c r="S211" s="60" t="s">
        <v>141</v>
      </c>
      <c r="T211" s="61">
        <f t="shared" ref="T211:T214" si="179">AJ211</f>
        <v>3500</v>
      </c>
      <c r="U211" s="62">
        <f t="shared" ref="U211:U214" si="180">AG211</f>
        <v>2.38</v>
      </c>
      <c r="V211" s="63" t="s">
        <v>10</v>
      </c>
      <c r="W211" s="61">
        <f t="shared" ca="1" si="161"/>
        <v>2.92</v>
      </c>
      <c r="X211" s="64">
        <f t="shared" ca="1" si="170"/>
        <v>10220</v>
      </c>
      <c r="Y211" s="65" t="s">
        <v>63</v>
      </c>
      <c r="Z211" t="str">
        <f t="shared" ca="1" si="162"/>
        <v>RA</v>
      </c>
      <c r="AA211" s="66">
        <f ca="1">IF($C211="S",IF($Z211="CP",$X211,IF($Z211="RA",(($X211)*[1]QCI!$AA$3),0)),SomaAgrup)</f>
        <v>0</v>
      </c>
      <c r="AB211" s="67">
        <f t="shared" ca="1" si="163"/>
        <v>0</v>
      </c>
      <c r="AC211" s="68" t="str">
        <f t="shared" ca="1" si="164"/>
        <v/>
      </c>
      <c r="AD211" s="8" t="str">
        <f ca="1">IF(C211&lt;=CRONO.NivelExibicao,MAX($AD$15:OFFSET(AD211,-1,0))+IF($C211&lt;&gt;1,1,MAX(1,COUNTIF([1]QCI!$A$13:$A$24,OFFSET($E211,-1,0)))),"")</f>
        <v/>
      </c>
      <c r="AE211" s="18" t="str">
        <f t="shared" ca="1" si="165"/>
        <v xml:space="preserve">SINAPI  88485 </v>
      </c>
      <c r="AF211" s="69" t="e">
        <f t="shared" ca="1" si="166"/>
        <v>#VALUE!</v>
      </c>
      <c r="AG211" s="70">
        <v>2.38</v>
      </c>
      <c r="AH211" s="71">
        <f t="shared" si="167"/>
        <v>0.22819999999999999</v>
      </c>
      <c r="AJ211" s="72">
        <v>3500</v>
      </c>
      <c r="AL211" s="73"/>
      <c r="AM211" s="74">
        <f t="shared" ca="1" si="171"/>
        <v>10220</v>
      </c>
      <c r="AN211" s="75">
        <f t="shared" si="168"/>
        <v>2.92</v>
      </c>
    </row>
    <row r="212" spans="1:40" ht="30" x14ac:dyDescent="0.25">
      <c r="A212" t="str">
        <f t="shared" si="150"/>
        <v>S</v>
      </c>
      <c r="B212">
        <f t="shared" ca="1" si="174"/>
        <v>2</v>
      </c>
      <c r="C212" t="str">
        <f t="shared" ca="1" si="175"/>
        <v>S</v>
      </c>
      <c r="D212">
        <f t="shared" ca="1" si="176"/>
        <v>0</v>
      </c>
      <c r="E212" t="e">
        <f ca="1">IF($C212=1,OFFSET(E212,-1,0)+MAX(1,COUNTIF([1]QCI!$A$13:$A$24,OFFSET([1]ORÇAMENTO!E209,-1,0))),OFFSET(E212,-1,0))</f>
        <v>#VALUE!</v>
      </c>
      <c r="F212">
        <f t="shared" ca="1" si="154"/>
        <v>1</v>
      </c>
      <c r="G212">
        <f t="shared" ca="1" si="155"/>
        <v>0</v>
      </c>
      <c r="H212">
        <f t="shared" ca="1" si="156"/>
        <v>0</v>
      </c>
      <c r="I212">
        <f t="shared" ca="1" si="157"/>
        <v>2</v>
      </c>
      <c r="J212">
        <f t="shared" ca="1" si="177"/>
        <v>0</v>
      </c>
      <c r="K212">
        <f ca="1">IF(OR($C212="S",$C212=0),0,MATCH(OFFSET($D212,0,$C212)+IF($C212&lt;&gt;1,1,COUNTIF([1]QCI!$A$13:$A$24,[1]ORÇAMENTO!E209)),OFFSET($D212,1,$C212,ROW($C$223)-ROW($C212)),0))</f>
        <v>0</v>
      </c>
      <c r="L212" s="53" t="str">
        <f t="shared" ca="1" si="158"/>
        <v>F</v>
      </c>
      <c r="M212" s="54" t="s">
        <v>7</v>
      </c>
      <c r="N212" s="55" t="str">
        <f t="shared" ca="1" si="178"/>
        <v>Serviço</v>
      </c>
      <c r="O212" s="56" t="s">
        <v>436</v>
      </c>
      <c r="P212" s="57" t="s">
        <v>62</v>
      </c>
      <c r="Q212" s="58" t="s">
        <v>238</v>
      </c>
      <c r="R212" s="59" t="s">
        <v>230</v>
      </c>
      <c r="S212" s="60" t="s">
        <v>141</v>
      </c>
      <c r="T212" s="61">
        <f t="shared" si="179"/>
        <v>3500</v>
      </c>
      <c r="U212" s="62">
        <f t="shared" si="180"/>
        <v>13.5</v>
      </c>
      <c r="V212" s="63" t="s">
        <v>10</v>
      </c>
      <c r="W212" s="61">
        <f t="shared" ca="1" si="161"/>
        <v>16.579999999999998</v>
      </c>
      <c r="X212" s="64">
        <f t="shared" ca="1" si="170"/>
        <v>58030</v>
      </c>
      <c r="Y212" s="65" t="s">
        <v>63</v>
      </c>
      <c r="Z212" t="str">
        <f t="shared" ca="1" si="162"/>
        <v>RA</v>
      </c>
      <c r="AA212" s="66">
        <f ca="1">IF($C212="S",IF($Z212="CP",$X212,IF($Z212="RA",(($X212)*[1]QCI!$AA$3),0)),SomaAgrup)</f>
        <v>0</v>
      </c>
      <c r="AB212" s="67">
        <f t="shared" ca="1" si="163"/>
        <v>0</v>
      </c>
      <c r="AC212" s="68" t="str">
        <f t="shared" ca="1" si="164"/>
        <v/>
      </c>
      <c r="AD212" s="8" t="str">
        <f ca="1">IF(C212&lt;=CRONO.NivelExibicao,MAX($AD$15:OFFSET(AD212,-1,0))+IF($C212&lt;&gt;1,1,MAX(1,COUNTIF([1]QCI!$A$13:$A$24,OFFSET($E212,-1,0)))),"")</f>
        <v/>
      </c>
      <c r="AE212" s="18" t="str">
        <f t="shared" ca="1" si="165"/>
        <v xml:space="preserve">SINAPI  88489 </v>
      </c>
      <c r="AF212" s="69" t="e">
        <f t="shared" ca="1" si="166"/>
        <v>#VALUE!</v>
      </c>
      <c r="AG212" s="70">
        <v>13.5</v>
      </c>
      <c r="AH212" s="71">
        <f t="shared" si="167"/>
        <v>0.22819999999999999</v>
      </c>
      <c r="AJ212" s="72">
        <v>3500</v>
      </c>
      <c r="AL212" s="73"/>
      <c r="AM212" s="74">
        <f t="shared" ca="1" si="171"/>
        <v>58030</v>
      </c>
      <c r="AN212" s="75">
        <f t="shared" si="168"/>
        <v>16.579999999999998</v>
      </c>
    </row>
    <row r="213" spans="1:40" ht="30" x14ac:dyDescent="0.25">
      <c r="A213" t="str">
        <f t="shared" si="150"/>
        <v>S</v>
      </c>
      <c r="B213">
        <f t="shared" ca="1" si="174"/>
        <v>2</v>
      </c>
      <c r="C213" t="str">
        <f t="shared" ca="1" si="175"/>
        <v>S</v>
      </c>
      <c r="D213">
        <f t="shared" ca="1" si="176"/>
        <v>0</v>
      </c>
      <c r="E213" t="e">
        <f ca="1">IF($C213=1,OFFSET(E213,-1,0)+MAX(1,COUNTIF([1]QCI!$A$13:$A$24,OFFSET([1]ORÇAMENTO!E210,-1,0))),OFFSET(E213,-1,0))</f>
        <v>#VALUE!</v>
      </c>
      <c r="F213">
        <f t="shared" ca="1" si="154"/>
        <v>1</v>
      </c>
      <c r="G213">
        <f t="shared" ca="1" si="155"/>
        <v>0</v>
      </c>
      <c r="H213">
        <f t="shared" ca="1" si="156"/>
        <v>0</v>
      </c>
      <c r="I213">
        <f t="shared" ca="1" si="157"/>
        <v>3</v>
      </c>
      <c r="J213">
        <f t="shared" ca="1" si="177"/>
        <v>0</v>
      </c>
      <c r="K213">
        <f ca="1">IF(OR($C213="S",$C213=0),0,MATCH(OFFSET($D213,0,$C213)+IF($C213&lt;&gt;1,1,COUNTIF([1]QCI!$A$13:$A$24,[1]ORÇAMENTO!E210)),OFFSET($D213,1,$C213,ROW($C$223)-ROW($C213)),0))</f>
        <v>0</v>
      </c>
      <c r="L213" s="53" t="str">
        <f t="shared" ca="1" si="158"/>
        <v>F</v>
      </c>
      <c r="M213" s="54" t="s">
        <v>7</v>
      </c>
      <c r="N213" s="55" t="str">
        <f t="shared" ca="1" si="178"/>
        <v>Serviço</v>
      </c>
      <c r="O213" s="56" t="s">
        <v>437</v>
      </c>
      <c r="P213" s="57" t="s">
        <v>62</v>
      </c>
      <c r="Q213" s="58" t="s">
        <v>239</v>
      </c>
      <c r="R213" s="59" t="s">
        <v>231</v>
      </c>
      <c r="S213" s="60" t="s">
        <v>141</v>
      </c>
      <c r="T213" s="61">
        <f t="shared" si="179"/>
        <v>1200</v>
      </c>
      <c r="U213" s="62">
        <f t="shared" si="180"/>
        <v>16.64</v>
      </c>
      <c r="V213" s="63" t="s">
        <v>10</v>
      </c>
      <c r="W213" s="61">
        <f t="shared" ca="1" si="161"/>
        <v>20.440000000000001</v>
      </c>
      <c r="X213" s="64">
        <f t="shared" ca="1" si="170"/>
        <v>24528</v>
      </c>
      <c r="Y213" s="65" t="s">
        <v>63</v>
      </c>
      <c r="Z213" t="str">
        <f t="shared" ca="1" si="162"/>
        <v>RA</v>
      </c>
      <c r="AA213" s="66">
        <f ca="1">IF($C213="S",IF($Z213="CP",$X213,IF($Z213="RA",(($X213)*[1]QCI!$AA$3),0)),SomaAgrup)</f>
        <v>0</v>
      </c>
      <c r="AB213" s="67">
        <f t="shared" ca="1" si="163"/>
        <v>0</v>
      </c>
      <c r="AC213" s="68" t="str">
        <f t="shared" ca="1" si="164"/>
        <v/>
      </c>
      <c r="AD213" s="8" t="str">
        <f ca="1">IF(C213&lt;=CRONO.NivelExibicao,MAX($AD$15:OFFSET(AD213,-1,0))+IF($C213&lt;&gt;1,1,MAX(1,COUNTIF([1]QCI!$A$13:$A$24,OFFSET($E213,-1,0)))),"")</f>
        <v/>
      </c>
      <c r="AE213" s="18" t="str">
        <f t="shared" ca="1" si="165"/>
        <v xml:space="preserve">SINAPI  102491 </v>
      </c>
      <c r="AF213" s="69" t="e">
        <f t="shared" ca="1" si="166"/>
        <v>#VALUE!</v>
      </c>
      <c r="AG213" s="70">
        <v>16.64</v>
      </c>
      <c r="AH213" s="71">
        <f t="shared" si="167"/>
        <v>0.22819999999999999</v>
      </c>
      <c r="AJ213" s="72">
        <v>1200</v>
      </c>
      <c r="AL213" s="73"/>
      <c r="AM213" s="74">
        <f t="shared" ca="1" si="171"/>
        <v>24528</v>
      </c>
      <c r="AN213" s="75">
        <f t="shared" si="168"/>
        <v>20.440000000000001</v>
      </c>
    </row>
    <row r="214" spans="1:40" ht="45" x14ac:dyDescent="0.25">
      <c r="A214" t="str">
        <f t="shared" si="150"/>
        <v>S</v>
      </c>
      <c r="B214">
        <f t="shared" ca="1" si="174"/>
        <v>2</v>
      </c>
      <c r="C214" t="str">
        <f t="shared" ca="1" si="175"/>
        <v>S</v>
      </c>
      <c r="D214">
        <f t="shared" ca="1" si="176"/>
        <v>0</v>
      </c>
      <c r="E214" t="e">
        <f ca="1">IF($C214=1,OFFSET(E214,-1,0)+MAX(1,COUNTIF([1]QCI!$A$13:$A$24,OFFSET([1]ORÇAMENTO!E211,-1,0))),OFFSET(E214,-1,0))</f>
        <v>#VALUE!</v>
      </c>
      <c r="F214">
        <f t="shared" ca="1" si="154"/>
        <v>1</v>
      </c>
      <c r="G214">
        <f t="shared" ca="1" si="155"/>
        <v>0</v>
      </c>
      <c r="H214">
        <f t="shared" ca="1" si="156"/>
        <v>0</v>
      </c>
      <c r="I214">
        <f t="shared" ca="1" si="157"/>
        <v>4</v>
      </c>
      <c r="J214">
        <f t="shared" ca="1" si="177"/>
        <v>0</v>
      </c>
      <c r="K214">
        <f ca="1">IF(OR($C214="S",$C214=0),0,MATCH(OFFSET($D214,0,$C214)+IF($C214&lt;&gt;1,1,COUNTIF([1]QCI!$A$13:$A$24,[1]ORÇAMENTO!E211)),OFFSET($D214,1,$C214,ROW($C$223)-ROW($C214)),0))</f>
        <v>0</v>
      </c>
      <c r="L214" s="53" t="str">
        <f t="shared" ca="1" si="158"/>
        <v>F</v>
      </c>
      <c r="M214" s="54" t="s">
        <v>7</v>
      </c>
      <c r="N214" s="55" t="str">
        <f t="shared" ca="1" si="178"/>
        <v>Serviço</v>
      </c>
      <c r="O214" s="56" t="s">
        <v>438</v>
      </c>
      <c r="P214" s="57" t="s">
        <v>62</v>
      </c>
      <c r="Q214" s="58" t="s">
        <v>240</v>
      </c>
      <c r="R214" s="59" t="s">
        <v>232</v>
      </c>
      <c r="S214" s="60" t="s">
        <v>141</v>
      </c>
      <c r="T214" s="61">
        <f t="shared" si="179"/>
        <v>700</v>
      </c>
      <c r="U214" s="62">
        <f t="shared" si="180"/>
        <v>20.3</v>
      </c>
      <c r="V214" s="63" t="s">
        <v>10</v>
      </c>
      <c r="W214" s="61">
        <f t="shared" ca="1" si="161"/>
        <v>24.93</v>
      </c>
      <c r="X214" s="64">
        <f t="shared" ca="1" si="170"/>
        <v>17451</v>
      </c>
      <c r="Y214" s="65" t="s">
        <v>63</v>
      </c>
      <c r="Z214" t="str">
        <f t="shared" ca="1" si="162"/>
        <v>RA</v>
      </c>
      <c r="AA214" s="66">
        <f ca="1">IF($C214="S",IF($Z214="CP",$X214,IF($Z214="RA",(($X214)*[1]QCI!$AA$3),0)),SomaAgrup)</f>
        <v>0</v>
      </c>
      <c r="AB214" s="67">
        <f t="shared" ca="1" si="163"/>
        <v>0</v>
      </c>
      <c r="AC214" s="68" t="str">
        <f t="shared" ca="1" si="164"/>
        <v/>
      </c>
      <c r="AD214" s="8" t="str">
        <f ca="1">IF(C214&lt;=CRONO.NivelExibicao,MAX($AD$15:OFFSET(AD214,-1,0))+IF($C214&lt;&gt;1,1,MAX(1,COUNTIF([1]QCI!$A$13:$A$24,OFFSET($E214,-1,0)))),"")</f>
        <v/>
      </c>
      <c r="AE214" s="18" t="str">
        <f t="shared" ca="1" si="165"/>
        <v xml:space="preserve">SINAPI  100741 </v>
      </c>
      <c r="AF214" s="69" t="e">
        <f t="shared" ca="1" si="166"/>
        <v>#VALUE!</v>
      </c>
      <c r="AG214" s="70">
        <v>20.3</v>
      </c>
      <c r="AH214" s="71">
        <f t="shared" si="167"/>
        <v>0.22819999999999999</v>
      </c>
      <c r="AJ214" s="72">
        <v>700</v>
      </c>
      <c r="AL214" s="73"/>
      <c r="AM214" s="74">
        <f t="shared" ca="1" si="171"/>
        <v>17451</v>
      </c>
      <c r="AN214" s="75">
        <f t="shared" si="168"/>
        <v>24.93</v>
      </c>
    </row>
    <row r="215" spans="1:40" ht="30" x14ac:dyDescent="0.25">
      <c r="A215" t="str">
        <f t="shared" si="150"/>
        <v>S</v>
      </c>
      <c r="B215">
        <f t="shared" ca="1" si="151"/>
        <v>2</v>
      </c>
      <c r="C215" t="str">
        <f t="shared" ca="1" si="152"/>
        <v>S</v>
      </c>
      <c r="D215">
        <f t="shared" ca="1" si="153"/>
        <v>0</v>
      </c>
      <c r="E215" t="e">
        <f ca="1">IF($C215=1,OFFSET(E215,-1,0)+MAX(1,COUNTIF([1]QCI!$A$13:$A$24,OFFSET([1]ORÇAMENTO!E212,-1,0))),OFFSET(E215,-1,0))</f>
        <v>#VALUE!</v>
      </c>
      <c r="F215">
        <f t="shared" ca="1" si="154"/>
        <v>1</v>
      </c>
      <c r="G215">
        <f t="shared" ca="1" si="155"/>
        <v>0</v>
      </c>
      <c r="H215">
        <f t="shared" ca="1" si="156"/>
        <v>0</v>
      </c>
      <c r="I215">
        <f t="shared" ca="1" si="157"/>
        <v>5</v>
      </c>
      <c r="J215">
        <f t="shared" ca="1" si="177"/>
        <v>0</v>
      </c>
      <c r="K215">
        <f ca="1">IF(OR($C215="S",$C215=0),0,MATCH(OFFSET($D215,0,$C215)+IF($C215&lt;&gt;1,1,COUNTIF([1]QCI!$A$13:$A$24,[1]ORÇAMENTO!E212)),OFFSET($D215,1,$C215,ROW($C$223)-ROW($C215)),0))</f>
        <v>0</v>
      </c>
      <c r="L215" s="53" t="str">
        <f t="shared" ca="1" si="158"/>
        <v>F</v>
      </c>
      <c r="M215" s="54" t="s">
        <v>7</v>
      </c>
      <c r="N215" s="55" t="str">
        <f t="shared" ca="1" si="159"/>
        <v>Serviço</v>
      </c>
      <c r="O215" s="56" t="s">
        <v>439</v>
      </c>
      <c r="P215" s="57" t="s">
        <v>62</v>
      </c>
      <c r="Q215" s="58" t="s">
        <v>241</v>
      </c>
      <c r="R215" s="59" t="s">
        <v>233</v>
      </c>
      <c r="S215" s="60" t="s">
        <v>141</v>
      </c>
      <c r="T215" s="61">
        <f t="shared" ref="T215:T216" si="181">AJ215</f>
        <v>150</v>
      </c>
      <c r="U215" s="62">
        <f t="shared" ref="U215:U222" si="182">AG215</f>
        <v>14.99</v>
      </c>
      <c r="V215" s="63" t="s">
        <v>10</v>
      </c>
      <c r="W215" s="61">
        <f t="shared" ca="1" si="161"/>
        <v>18.41</v>
      </c>
      <c r="X215" s="64">
        <f t="shared" ca="1" si="170"/>
        <v>2761.5</v>
      </c>
      <c r="Y215" s="65" t="s">
        <v>63</v>
      </c>
      <c r="Z215" t="str">
        <f t="shared" ca="1" si="162"/>
        <v>RA</v>
      </c>
      <c r="AA215" s="66">
        <f ca="1">IF($C215="S",IF($Z215="CP",$X215,IF($Z215="RA",(($X215)*[1]QCI!$AA$3),0)),SomaAgrup)</f>
        <v>0</v>
      </c>
      <c r="AB215" s="67">
        <f t="shared" ca="1" si="163"/>
        <v>0</v>
      </c>
      <c r="AC215" s="68" t="str">
        <f t="shared" ca="1" si="164"/>
        <v/>
      </c>
      <c r="AD215" s="8" t="str">
        <f ca="1">IF(C215&lt;=CRONO.NivelExibicao,MAX($AD$15:OFFSET(AD215,-1,0))+IF($C215&lt;&gt;1,1,MAX(1,COUNTIF([1]QCI!$A$13:$A$24,OFFSET($E215,-1,0)))),"")</f>
        <v/>
      </c>
      <c r="AE215" s="18" t="str">
        <f t="shared" ca="1" si="165"/>
        <v xml:space="preserve">SINAPI  88497 </v>
      </c>
      <c r="AF215" s="69" t="e">
        <f t="shared" ca="1" si="166"/>
        <v>#VALUE!</v>
      </c>
      <c r="AG215" s="70">
        <v>14.99</v>
      </c>
      <c r="AH215" s="71">
        <f t="shared" si="167"/>
        <v>0.22819999999999999</v>
      </c>
      <c r="AJ215" s="72">
        <v>150</v>
      </c>
      <c r="AL215" s="73"/>
      <c r="AM215" s="74">
        <f t="shared" ca="1" si="171"/>
        <v>2761.5</v>
      </c>
      <c r="AN215" s="75">
        <f t="shared" si="168"/>
        <v>18.41</v>
      </c>
    </row>
    <row r="216" spans="1:40" ht="30" x14ac:dyDescent="0.25">
      <c r="A216" t="str">
        <f t="shared" si="150"/>
        <v>S</v>
      </c>
      <c r="B216">
        <f t="shared" ca="1" si="151"/>
        <v>2</v>
      </c>
      <c r="C216" t="str">
        <f t="shared" ca="1" si="152"/>
        <v>S</v>
      </c>
      <c r="D216">
        <f t="shared" ca="1" si="153"/>
        <v>0</v>
      </c>
      <c r="E216" t="e">
        <f ca="1">IF($C216=1,OFFSET(E216,-1,0)+MAX(1,COUNTIF([1]QCI!$A$13:$A$24,OFFSET([1]ORÇAMENTO!E213,-1,0))),OFFSET(E216,-1,0))</f>
        <v>#VALUE!</v>
      </c>
      <c r="F216">
        <f t="shared" ca="1" si="154"/>
        <v>1</v>
      </c>
      <c r="G216">
        <f t="shared" ca="1" si="155"/>
        <v>0</v>
      </c>
      <c r="H216">
        <f t="shared" ca="1" si="156"/>
        <v>0</v>
      </c>
      <c r="I216">
        <f t="shared" ca="1" si="157"/>
        <v>6</v>
      </c>
      <c r="J216">
        <f t="shared" ca="1" si="177"/>
        <v>0</v>
      </c>
      <c r="K216">
        <f ca="1">IF(OR($C216="S",$C216=0),0,MATCH(OFFSET($D216,0,$C216)+IF($C216&lt;&gt;1,1,COUNTIF([1]QCI!$A$13:$A$24,[1]ORÇAMENTO!E213)),OFFSET($D216,1,$C216,ROW($C$223)-ROW($C216)),0))</f>
        <v>0</v>
      </c>
      <c r="L216" s="53" t="str">
        <f t="shared" ca="1" si="158"/>
        <v>F</v>
      </c>
      <c r="M216" s="54" t="s">
        <v>7</v>
      </c>
      <c r="N216" s="55" t="str">
        <f t="shared" ca="1" si="159"/>
        <v>Serviço</v>
      </c>
      <c r="O216" s="56" t="s">
        <v>440</v>
      </c>
      <c r="P216" s="57" t="s">
        <v>62</v>
      </c>
      <c r="Q216" s="58" t="s">
        <v>242</v>
      </c>
      <c r="R216" s="59" t="s">
        <v>234</v>
      </c>
      <c r="S216" s="60" t="s">
        <v>141</v>
      </c>
      <c r="T216" s="61">
        <f t="shared" si="181"/>
        <v>150</v>
      </c>
      <c r="U216" s="62">
        <f t="shared" si="182"/>
        <v>18.690000000000001</v>
      </c>
      <c r="V216" s="63" t="s">
        <v>10</v>
      </c>
      <c r="W216" s="61">
        <f t="shared" ca="1" si="161"/>
        <v>22.96</v>
      </c>
      <c r="X216" s="64">
        <f t="shared" ca="1" si="170"/>
        <v>3444</v>
      </c>
      <c r="Y216" s="65" t="s">
        <v>63</v>
      </c>
      <c r="Z216" t="str">
        <f t="shared" ca="1" si="162"/>
        <v>RA</v>
      </c>
      <c r="AA216" s="66">
        <f ca="1">IF($C216="S",IF($Z216="CP",$X216,IF($Z216="RA",(($X216)*[1]QCI!$AA$3),0)),SomaAgrup)</f>
        <v>0</v>
      </c>
      <c r="AB216" s="67">
        <f t="shared" ca="1" si="163"/>
        <v>0</v>
      </c>
      <c r="AC216" s="68" t="str">
        <f t="shared" ca="1" si="164"/>
        <v/>
      </c>
      <c r="AD216" s="8" t="str">
        <f ca="1">IF(C216&lt;=CRONO.NivelExibicao,MAX($AD$15:OFFSET(AD216,-1,0))+IF($C216&lt;&gt;1,1,MAX(1,COUNTIF([1]QCI!$A$13:$A$24,OFFSET($E216,-1,0)))),"")</f>
        <v/>
      </c>
      <c r="AE216" s="18" t="str">
        <f t="shared" ca="1" si="165"/>
        <v xml:space="preserve">SINAPI  96130 </v>
      </c>
      <c r="AF216" s="69" t="e">
        <f t="shared" ca="1" si="166"/>
        <v>#VALUE!</v>
      </c>
      <c r="AG216" s="70">
        <v>18.690000000000001</v>
      </c>
      <c r="AH216" s="71">
        <f t="shared" si="167"/>
        <v>0.22819999999999999</v>
      </c>
      <c r="AJ216" s="72">
        <v>150</v>
      </c>
      <c r="AL216" s="73"/>
      <c r="AM216" s="74">
        <f t="shared" ca="1" si="171"/>
        <v>3444</v>
      </c>
      <c r="AN216" s="75">
        <f t="shared" si="168"/>
        <v>22.96</v>
      </c>
    </row>
    <row r="217" spans="1:40" ht="30" x14ac:dyDescent="0.25">
      <c r="A217" t="str">
        <f t="shared" si="150"/>
        <v>S</v>
      </c>
      <c r="B217">
        <f t="shared" ref="B217:B218" ca="1" si="183">IF(OR(C217="s",C217=0),OFFSET(B217,-1,0),C217)</f>
        <v>2</v>
      </c>
      <c r="C217" t="str">
        <f t="shared" ref="C217:C218" ca="1" si="184">IF(OFFSET(C217,-1,0)="L",1,IF(OFFSET(C217,-1,0)=1,2,IF(OR(A217="s",A217=0),"S",IF(AND(OFFSET(C217,-1,0)=2,A217=4),3,IF(AND(OR(OFFSET(C217,-1,0)="s",OFFSET(C217,-1,0)=0),A217&lt;&gt;"s",A217&gt;OFFSET(B217,-1,0)),OFFSET(B217,-1,0),A217)))))</f>
        <v>S</v>
      </c>
      <c r="D217">
        <f t="shared" ref="D217:D218" ca="1" si="185">IF(OR(C217="S",C217=0),0,IF(ISERROR(K217),J217,SMALL(J217:K217,1)))</f>
        <v>0</v>
      </c>
      <c r="E217" t="e">
        <f ca="1">IF($C217=1,OFFSET(E217,-1,0)+MAX(1,COUNTIF([1]QCI!$A$13:$A$24,OFFSET([1]ORÇAMENTO!E214,-1,0))),OFFSET(E217,-1,0))</f>
        <v>#VALUE!</v>
      </c>
      <c r="F217">
        <f t="shared" ca="1" si="154"/>
        <v>1</v>
      </c>
      <c r="G217">
        <f t="shared" ca="1" si="155"/>
        <v>0</v>
      </c>
      <c r="H217">
        <f t="shared" ca="1" si="156"/>
        <v>0</v>
      </c>
      <c r="I217">
        <f t="shared" ca="1" si="157"/>
        <v>7</v>
      </c>
      <c r="J217">
        <f t="shared" ca="1" si="177"/>
        <v>0</v>
      </c>
      <c r="K217">
        <f ca="1">IF(OR($C217="S",$C217=0),0,MATCH(OFFSET($D217,0,$C217)+IF($C217&lt;&gt;1,1,COUNTIF([1]QCI!$A$13:$A$24,[1]ORÇAMENTO!E214)),OFFSET($D217,1,$C217,ROW($C$223)-ROW($C217)),0))</f>
        <v>0</v>
      </c>
      <c r="L217" s="53" t="str">
        <f t="shared" ca="1" si="158"/>
        <v>F</v>
      </c>
      <c r="M217" s="54" t="s">
        <v>7</v>
      </c>
      <c r="N217" s="55" t="str">
        <f t="shared" ref="N217:N218" ca="1" si="186">CHOOSE(1+LOG(1+2*(C217=1)+4*(C217=2)+8*(C217=3)+16*(C217=4)+32*(C217="S"),2),"","Meta","Nível 2","Nível 3","Nível 4","Serviço")</f>
        <v>Serviço</v>
      </c>
      <c r="O217" s="56" t="s">
        <v>441</v>
      </c>
      <c r="P217" s="57" t="s">
        <v>62</v>
      </c>
      <c r="Q217" s="58" t="s">
        <v>243</v>
      </c>
      <c r="R217" s="59" t="s">
        <v>235</v>
      </c>
      <c r="S217" s="60" t="s">
        <v>141</v>
      </c>
      <c r="T217" s="61">
        <f t="shared" ref="T217:T218" si="187">AJ217</f>
        <v>200</v>
      </c>
      <c r="U217" s="62">
        <f t="shared" ref="U217:U218" si="188">AG217</f>
        <v>8.59</v>
      </c>
      <c r="V217" s="63" t="s">
        <v>10</v>
      </c>
      <c r="W217" s="61">
        <f t="shared" ca="1" si="161"/>
        <v>10.55</v>
      </c>
      <c r="X217" s="64">
        <f t="shared" ca="1" si="170"/>
        <v>2110</v>
      </c>
      <c r="Y217" s="65" t="s">
        <v>63</v>
      </c>
      <c r="Z217" t="str">
        <f t="shared" ca="1" si="162"/>
        <v>RA</v>
      </c>
      <c r="AA217" s="66">
        <f ca="1">IF($C217="S",IF($Z217="CP",$X217,IF($Z217="RA",(($X217)*[1]QCI!$AA$3),0)),SomaAgrup)</f>
        <v>0</v>
      </c>
      <c r="AB217" s="67">
        <f t="shared" ca="1" si="163"/>
        <v>0</v>
      </c>
      <c r="AC217" s="68" t="str">
        <f t="shared" ca="1" si="164"/>
        <v/>
      </c>
      <c r="AD217" s="8" t="str">
        <f ca="1">IF(C217&lt;=CRONO.NivelExibicao,MAX($AD$15:OFFSET(AD217,-1,0))+IF($C217&lt;&gt;1,1,MAX(1,COUNTIF([1]QCI!$A$13:$A$24,OFFSET($E217,-1,0)))),"")</f>
        <v/>
      </c>
      <c r="AE217" s="18" t="str">
        <f t="shared" ca="1" si="165"/>
        <v xml:space="preserve">SINAPI  102204 </v>
      </c>
      <c r="AF217" s="69" t="e">
        <f t="shared" ca="1" si="166"/>
        <v>#VALUE!</v>
      </c>
      <c r="AG217" s="70">
        <v>8.59</v>
      </c>
      <c r="AH217" s="71">
        <f t="shared" si="167"/>
        <v>0.22819999999999999</v>
      </c>
      <c r="AJ217" s="72">
        <v>200</v>
      </c>
      <c r="AL217" s="73"/>
      <c r="AM217" s="74">
        <f t="shared" ca="1" si="171"/>
        <v>2110</v>
      </c>
      <c r="AN217" s="75">
        <f t="shared" si="168"/>
        <v>10.55</v>
      </c>
    </row>
    <row r="218" spans="1:40" ht="30" x14ac:dyDescent="0.25">
      <c r="A218" t="str">
        <f t="shared" si="150"/>
        <v>S</v>
      </c>
      <c r="B218">
        <f t="shared" ca="1" si="183"/>
        <v>2</v>
      </c>
      <c r="C218" t="str">
        <f t="shared" ca="1" si="184"/>
        <v>S</v>
      </c>
      <c r="D218">
        <f t="shared" ca="1" si="185"/>
        <v>0</v>
      </c>
      <c r="E218" t="e">
        <f ca="1">IF($C218=1,OFFSET(E218,-1,0)+MAX(1,COUNTIF([1]QCI!$A$13:$A$24,OFFSET([1]ORÇAMENTO!E215,-1,0))),OFFSET(E218,-1,0))</f>
        <v>#VALUE!</v>
      </c>
      <c r="F218">
        <f t="shared" ca="1" si="154"/>
        <v>1</v>
      </c>
      <c r="G218">
        <f t="shared" ca="1" si="155"/>
        <v>0</v>
      </c>
      <c r="H218">
        <f t="shared" ca="1" si="156"/>
        <v>0</v>
      </c>
      <c r="I218">
        <f t="shared" ca="1" si="157"/>
        <v>8</v>
      </c>
      <c r="J218">
        <f t="shared" ca="1" si="177"/>
        <v>0</v>
      </c>
      <c r="K218">
        <f ca="1">IF(OR($C218="S",$C218=0),0,MATCH(OFFSET($D218,0,$C218)+IF($C218&lt;&gt;1,1,COUNTIF([1]QCI!$A$13:$A$24,[1]ORÇAMENTO!E215)),OFFSET($D218,1,$C218,ROW($C$223)-ROW($C218)),0))</f>
        <v>0</v>
      </c>
      <c r="L218" s="53" t="str">
        <f t="shared" ca="1" si="158"/>
        <v>F</v>
      </c>
      <c r="M218" s="54" t="s">
        <v>7</v>
      </c>
      <c r="N218" s="55" t="str">
        <f t="shared" ca="1" si="186"/>
        <v>Serviço</v>
      </c>
      <c r="O218" s="56" t="s">
        <v>442</v>
      </c>
      <c r="P218" s="57" t="s">
        <v>62</v>
      </c>
      <c r="Q218" s="58" t="s">
        <v>244</v>
      </c>
      <c r="R218" s="59" t="s">
        <v>236</v>
      </c>
      <c r="S218" s="60" t="s">
        <v>143</v>
      </c>
      <c r="T218" s="61">
        <f t="shared" si="187"/>
        <v>2000</v>
      </c>
      <c r="U218" s="62">
        <f t="shared" si="188"/>
        <v>1.3</v>
      </c>
      <c r="V218" s="63" t="s">
        <v>10</v>
      </c>
      <c r="W218" s="61">
        <f t="shared" ca="1" si="161"/>
        <v>1.6</v>
      </c>
      <c r="X218" s="64">
        <f t="shared" ca="1" si="170"/>
        <v>3200</v>
      </c>
      <c r="Y218" s="65" t="s">
        <v>63</v>
      </c>
      <c r="Z218" t="str">
        <f t="shared" ca="1" si="162"/>
        <v>RA</v>
      </c>
      <c r="AA218" s="66">
        <f ca="1">IF($C218="S",IF($Z218="CP",$X218,IF($Z218="RA",(($X218)*[1]QCI!$AA$3),0)),SomaAgrup)</f>
        <v>0</v>
      </c>
      <c r="AB218" s="67">
        <f t="shared" ca="1" si="163"/>
        <v>0</v>
      </c>
      <c r="AC218" s="68" t="str">
        <f t="shared" ca="1" si="164"/>
        <v/>
      </c>
      <c r="AD218" s="8" t="str">
        <f ca="1">IF(C218&lt;=CRONO.NivelExibicao,MAX($AD$15:OFFSET(AD218,-1,0))+IF($C218&lt;&gt;1,1,MAX(1,COUNTIF([1]QCI!$A$13:$A$24,OFFSET($E218,-1,0)))),"")</f>
        <v/>
      </c>
      <c r="AE218" s="18" t="str">
        <f t="shared" ca="1" si="165"/>
        <v xml:space="preserve">SINAPI  102498 </v>
      </c>
      <c r="AF218" s="69" t="e">
        <f t="shared" ca="1" si="166"/>
        <v>#VALUE!</v>
      </c>
      <c r="AG218" s="70">
        <v>1.3</v>
      </c>
      <c r="AH218" s="71">
        <f t="shared" si="167"/>
        <v>0.22819999999999999</v>
      </c>
      <c r="AJ218" s="72">
        <v>2000</v>
      </c>
      <c r="AL218" s="73"/>
      <c r="AM218" s="74">
        <f t="shared" ca="1" si="171"/>
        <v>3200</v>
      </c>
      <c r="AN218" s="75">
        <f t="shared" si="168"/>
        <v>1.6</v>
      </c>
    </row>
    <row r="219" spans="1:40" x14ac:dyDescent="0.25">
      <c r="A219">
        <f t="shared" si="150"/>
        <v>1</v>
      </c>
      <c r="B219">
        <f t="shared" ca="1" si="151"/>
        <v>1</v>
      </c>
      <c r="C219">
        <f t="shared" ca="1" si="152"/>
        <v>1</v>
      </c>
      <c r="D219">
        <f t="shared" ca="1" si="153"/>
        <v>4</v>
      </c>
      <c r="E219" t="e">
        <f ca="1">IF($C219=1,OFFSET(E219,-1,0)+MAX(1,COUNTIF([1]QCI!$A$13:$A$24,OFFSET([1]ORÇAMENTO!E214,-1,0))),OFFSET(E219,-1,0))</f>
        <v>#VALUE!</v>
      </c>
      <c r="F219">
        <f t="shared" ca="1" si="154"/>
        <v>0</v>
      </c>
      <c r="G219">
        <f t="shared" ca="1" si="155"/>
        <v>0</v>
      </c>
      <c r="H219">
        <f t="shared" ca="1" si="156"/>
        <v>0</v>
      </c>
      <c r="I219">
        <f t="shared" ca="1" si="157"/>
        <v>0</v>
      </c>
      <c r="J219">
        <f t="shared" ca="1" si="177"/>
        <v>4</v>
      </c>
      <c r="K219" t="e">
        <f ca="1">IF(OR($C219="S",$C219=0),0,MATCH(OFFSET($D219,0,$C219)+IF($C219&lt;&gt;1,1,COUNTIF([1]QCI!$A$13:$A$24,[1]ORÇAMENTO!E214)),OFFSET($D219,1,$C219,ROW($C$223)-ROW($C219)),0))</f>
        <v>#VALUE!</v>
      </c>
      <c r="L219" s="53" t="str">
        <f t="shared" ca="1" si="158"/>
        <v>F</v>
      </c>
      <c r="M219" s="54" t="s">
        <v>3</v>
      </c>
      <c r="N219" s="55" t="str">
        <f t="shared" ca="1" si="159"/>
        <v>Meta</v>
      </c>
      <c r="O219" s="56" t="s">
        <v>443</v>
      </c>
      <c r="P219" s="57" t="s">
        <v>62</v>
      </c>
      <c r="Q219" s="58"/>
      <c r="R219" s="59" t="s">
        <v>444</v>
      </c>
      <c r="S219" s="60" t="str">
        <f t="shared" ca="1" si="160"/>
        <v>-</v>
      </c>
      <c r="T219" s="61" t="e">
        <f ca="1">OFFSET([1]CÁLCULO!H$15,ROW($T219)-ROW(T$15),0)</f>
        <v>#VALUE!</v>
      </c>
      <c r="U219" s="62">
        <f t="shared" si="182"/>
        <v>0</v>
      </c>
      <c r="V219" s="63" t="s">
        <v>10</v>
      </c>
      <c r="W219" s="61">
        <f t="shared" ca="1" si="161"/>
        <v>0</v>
      </c>
      <c r="X219" s="64">
        <f t="shared" ref="X219" ca="1" si="189">ROUND(SUM(X220),2)</f>
        <v>2683.5</v>
      </c>
      <c r="Y219" s="65" t="s">
        <v>63</v>
      </c>
      <c r="Z219" t="str">
        <f t="shared" ca="1" si="162"/>
        <v/>
      </c>
      <c r="AA219" s="66">
        <f ca="1">IF($C219="S",IF($Z219="CP",$X219,IF($Z219="RA",(($X219)*[1]QCI!$AA$3),0)),SomaAgrup)</f>
        <v>0</v>
      </c>
      <c r="AB219" s="67">
        <f t="shared" ca="1" si="163"/>
        <v>0</v>
      </c>
      <c r="AC219" s="68" t="str">
        <f t="shared" ca="1" si="164"/>
        <v/>
      </c>
      <c r="AD219" s="8" t="e">
        <f ca="1">IF(C219&lt;=CRONO.NivelExibicao,MAX($AD$15:OFFSET(AD219,-1,0))+IF($C219&lt;&gt;1,1,MAX(1,COUNTIF([1]QCI!$A$13:$A$24,OFFSET($E219,-1,0)))),"")</f>
        <v>#VALUE!</v>
      </c>
      <c r="AE219" s="18" t="b">
        <f t="shared" ca="1" si="165"/>
        <v>0</v>
      </c>
      <c r="AF219" s="69" t="e">
        <f t="shared" ca="1" si="166"/>
        <v>#VALUE!</v>
      </c>
      <c r="AG219" s="70"/>
      <c r="AH219" s="71">
        <f t="shared" si="167"/>
        <v>0.22819999999999999</v>
      </c>
      <c r="AJ219" s="72"/>
      <c r="AL219" s="73"/>
      <c r="AM219" s="74">
        <f t="shared" ca="1" si="171"/>
        <v>2683.5</v>
      </c>
      <c r="AN219" s="75">
        <f t="shared" si="168"/>
        <v>0</v>
      </c>
    </row>
    <row r="220" spans="1:40" x14ac:dyDescent="0.25">
      <c r="A220" t="str">
        <f t="shared" si="150"/>
        <v>S</v>
      </c>
      <c r="B220">
        <f t="shared" ca="1" si="151"/>
        <v>2</v>
      </c>
      <c r="C220">
        <f t="shared" ca="1" si="152"/>
        <v>2</v>
      </c>
      <c r="D220">
        <f t="shared" ca="1" si="153"/>
        <v>3</v>
      </c>
      <c r="E220" t="e">
        <f ca="1">IF($C220=1,OFFSET(E220,-1,0)+MAX(1,COUNTIF([1]QCI!$A$13:$A$24,OFFSET([1]ORÇAMENTO!E215,-1,0))),OFFSET(E220,-1,0))</f>
        <v>#VALUE!</v>
      </c>
      <c r="F220">
        <f t="shared" ca="1" si="154"/>
        <v>1</v>
      </c>
      <c r="G220">
        <f t="shared" ca="1" si="155"/>
        <v>0</v>
      </c>
      <c r="H220">
        <f t="shared" ca="1" si="156"/>
        <v>0</v>
      </c>
      <c r="I220">
        <f t="shared" ca="1" si="157"/>
        <v>0</v>
      </c>
      <c r="J220">
        <f t="shared" ca="1" si="177"/>
        <v>3</v>
      </c>
      <c r="K220" t="e">
        <f ca="1">IF(OR($C220="S",$C220=0),0,MATCH(OFFSET($D220,0,$C220)+IF($C220&lt;&gt;1,1,COUNTIF([1]QCI!$A$13:$A$24,[1]ORÇAMENTO!E215)),OFFSET($D220,1,$C220,ROW($C$223)-ROW($C220)),0))</f>
        <v>#N/A</v>
      </c>
      <c r="L220" s="53" t="str">
        <f t="shared" ca="1" si="158"/>
        <v>F</v>
      </c>
      <c r="M220" s="54" t="s">
        <v>7</v>
      </c>
      <c r="N220" s="55" t="str">
        <f t="shared" ca="1" si="159"/>
        <v>Nível 2</v>
      </c>
      <c r="O220" s="56" t="s">
        <v>445</v>
      </c>
      <c r="P220" s="57" t="s">
        <v>62</v>
      </c>
      <c r="Q220" s="58"/>
      <c r="R220" s="59" t="s">
        <v>446</v>
      </c>
      <c r="S220" s="60" t="str">
        <f t="shared" ca="1" si="160"/>
        <v>-</v>
      </c>
      <c r="T220" s="61" t="e">
        <f ca="1">OFFSET([1]CÁLCULO!H$15,ROW($T220)-ROW(T$15),0)</f>
        <v>#VALUE!</v>
      </c>
      <c r="U220" s="62">
        <f t="shared" si="182"/>
        <v>0</v>
      </c>
      <c r="V220" s="63" t="s">
        <v>10</v>
      </c>
      <c r="W220" s="61">
        <f t="shared" ca="1" si="161"/>
        <v>0</v>
      </c>
      <c r="X220" s="64">
        <f ca="1">ROUND(SUM(X221:X222),2)</f>
        <v>2683.5</v>
      </c>
      <c r="Y220" s="65" t="s">
        <v>63</v>
      </c>
      <c r="Z220" t="str">
        <f t="shared" ca="1" si="162"/>
        <v/>
      </c>
      <c r="AA220" s="66">
        <f ca="1">IF($C220="S",IF($Z220="CP",$X220,IF($Z220="RA",(($X220)*[1]QCI!$AA$3),0)),SomaAgrup)</f>
        <v>0</v>
      </c>
      <c r="AB220" s="67">
        <f t="shared" ca="1" si="163"/>
        <v>0</v>
      </c>
      <c r="AC220" s="68" t="str">
        <f t="shared" ca="1" si="164"/>
        <v/>
      </c>
      <c r="AD220" s="8" t="e">
        <f ca="1">IF(C220&lt;=CRONO.NivelExibicao,MAX($AD$15:OFFSET(AD220,-1,0))+IF($C220&lt;&gt;1,1,MAX(1,COUNTIF([1]QCI!$A$13:$A$24,OFFSET($E220,-1,0)))),"")</f>
        <v>#VALUE!</v>
      </c>
      <c r="AE220" s="18" t="b">
        <f t="shared" ca="1" si="165"/>
        <v>0</v>
      </c>
      <c r="AF220" s="69" t="e">
        <f t="shared" ca="1" si="166"/>
        <v>#VALUE!</v>
      </c>
      <c r="AG220" s="70"/>
      <c r="AH220" s="71">
        <f t="shared" si="167"/>
        <v>0.22819999999999999</v>
      </c>
      <c r="AJ220" s="72"/>
      <c r="AL220" s="73"/>
      <c r="AM220" s="74">
        <f t="shared" ca="1" si="171"/>
        <v>2683.5</v>
      </c>
      <c r="AN220" s="75">
        <f t="shared" si="168"/>
        <v>0</v>
      </c>
    </row>
    <row r="221" spans="1:40" ht="30" x14ac:dyDescent="0.25">
      <c r="A221" t="str">
        <f t="shared" si="150"/>
        <v>S</v>
      </c>
      <c r="B221">
        <f t="shared" ca="1" si="151"/>
        <v>2</v>
      </c>
      <c r="C221" t="str">
        <f t="shared" ca="1" si="152"/>
        <v>S</v>
      </c>
      <c r="D221">
        <f t="shared" ca="1" si="153"/>
        <v>0</v>
      </c>
      <c r="E221" t="e">
        <f ca="1">IF($C221=1,OFFSET(E221,-1,0)+MAX(1,COUNTIF([1]QCI!$A$13:$A$24,OFFSET([1]ORÇAMENTO!E216,-1,0))),OFFSET(E221,-1,0))</f>
        <v>#VALUE!</v>
      </c>
      <c r="F221">
        <f t="shared" ca="1" si="154"/>
        <v>1</v>
      </c>
      <c r="G221">
        <f t="shared" ca="1" si="155"/>
        <v>0</v>
      </c>
      <c r="H221">
        <f t="shared" ca="1" si="156"/>
        <v>0</v>
      </c>
      <c r="I221">
        <f t="shared" ca="1" si="157"/>
        <v>1</v>
      </c>
      <c r="J221">
        <f t="shared" ca="1" si="177"/>
        <v>0</v>
      </c>
      <c r="K221">
        <f ca="1">IF(OR($C221="S",$C221=0),0,MATCH(OFFSET($D221,0,$C221)+IF($C221&lt;&gt;1,1,COUNTIF([1]QCI!$A$13:$A$24,[1]ORÇAMENTO!E216)),OFFSET($D221,1,$C221,ROW($C$223)-ROW($C221)),0))</f>
        <v>0</v>
      </c>
      <c r="L221" s="53" t="str">
        <f t="shared" ca="1" si="158"/>
        <v>F</v>
      </c>
      <c r="M221" s="54" t="s">
        <v>7</v>
      </c>
      <c r="N221" s="55" t="str">
        <f t="shared" ca="1" si="159"/>
        <v>Serviço</v>
      </c>
      <c r="O221" s="56" t="s">
        <v>447</v>
      </c>
      <c r="P221" s="57" t="s">
        <v>62</v>
      </c>
      <c r="Q221" s="58" t="s">
        <v>245</v>
      </c>
      <c r="R221" s="59" t="s">
        <v>247</v>
      </c>
      <c r="S221" s="60" t="s">
        <v>143</v>
      </c>
      <c r="T221" s="61">
        <f t="shared" ref="T221:T222" si="190">AJ221</f>
        <v>30</v>
      </c>
      <c r="U221" s="62">
        <f t="shared" si="182"/>
        <v>71.34</v>
      </c>
      <c r="V221" s="63" t="s">
        <v>10</v>
      </c>
      <c r="W221" s="61">
        <f t="shared" ca="1" si="161"/>
        <v>87.62</v>
      </c>
      <c r="X221" s="64">
        <f t="shared" ca="1" si="170"/>
        <v>2628.6</v>
      </c>
      <c r="Y221" s="65" t="s">
        <v>63</v>
      </c>
      <c r="Z221" t="str">
        <f t="shared" ca="1" si="162"/>
        <v>RA</v>
      </c>
      <c r="AA221" s="66">
        <f ca="1">IF($C221="S",IF($Z221="CP",$X221,IF($Z221="RA",(($X221)*[1]QCI!$AA$3),0)),SomaAgrup)</f>
        <v>0</v>
      </c>
      <c r="AB221" s="67">
        <f t="shared" ca="1" si="163"/>
        <v>0</v>
      </c>
      <c r="AC221" s="68" t="str">
        <f t="shared" ca="1" si="164"/>
        <v/>
      </c>
      <c r="AD221" s="8" t="str">
        <f ca="1">IF(C221&lt;=CRONO.NivelExibicao,MAX($AD$15:OFFSET(AD221,-1,0))+IF($C221&lt;&gt;1,1,MAX(1,COUNTIF([1]QCI!$A$13:$A$24,OFFSET($E221,-1,0)))),"")</f>
        <v/>
      </c>
      <c r="AE221" s="18" t="str">
        <f t="shared" ca="1" si="165"/>
        <v xml:space="preserve">SINAPI  96973 </v>
      </c>
      <c r="AF221" s="69" t="e">
        <f t="shared" ca="1" si="166"/>
        <v>#VALUE!</v>
      </c>
      <c r="AG221" s="70">
        <v>71.34</v>
      </c>
      <c r="AH221" s="71">
        <f t="shared" si="167"/>
        <v>0.22819999999999999</v>
      </c>
      <c r="AJ221" s="72">
        <v>30</v>
      </c>
      <c r="AL221" s="73"/>
      <c r="AM221" s="74">
        <f t="shared" ca="1" si="171"/>
        <v>2628.6</v>
      </c>
      <c r="AN221" s="75">
        <f t="shared" si="168"/>
        <v>87.62</v>
      </c>
    </row>
    <row r="222" spans="1:40" ht="45" x14ac:dyDescent="0.25">
      <c r="A222" t="str">
        <f t="shared" si="150"/>
        <v>S</v>
      </c>
      <c r="B222">
        <f t="shared" ca="1" si="151"/>
        <v>2</v>
      </c>
      <c r="C222" t="str">
        <f t="shared" ca="1" si="152"/>
        <v>S</v>
      </c>
      <c r="D222">
        <f t="shared" ca="1" si="153"/>
        <v>0</v>
      </c>
      <c r="E222" t="e">
        <f ca="1">IF($C222=1,OFFSET(E222,-1,0)+MAX(1,COUNTIF([1]QCI!$A$13:$A$24,OFFSET([1]ORÇAMENTO!E217,-1,0))),OFFSET(E222,-1,0))</f>
        <v>#VALUE!</v>
      </c>
      <c r="F222">
        <f t="shared" ca="1" si="154"/>
        <v>1</v>
      </c>
      <c r="G222">
        <f t="shared" ca="1" si="155"/>
        <v>0</v>
      </c>
      <c r="H222">
        <f t="shared" ca="1" si="156"/>
        <v>0</v>
      </c>
      <c r="I222">
        <f t="shared" ca="1" si="157"/>
        <v>2</v>
      </c>
      <c r="J222">
        <f t="shared" ca="1" si="177"/>
        <v>0</v>
      </c>
      <c r="K222">
        <f ca="1">IF(OR($C222="S",$C222=0),0,MATCH(OFFSET($D222,0,$C222)+IF($C222&lt;&gt;1,1,COUNTIF([1]QCI!$A$13:$A$24,[1]ORÇAMENTO!E217)),OFFSET($D222,1,$C222,ROW($C$223)-ROW($C222)),0))</f>
        <v>0</v>
      </c>
      <c r="L222" s="53" t="str">
        <f t="shared" ca="1" si="158"/>
        <v>F</v>
      </c>
      <c r="M222" s="54" t="s">
        <v>7</v>
      </c>
      <c r="N222" s="55" t="str">
        <f t="shared" ca="1" si="159"/>
        <v>Serviço</v>
      </c>
      <c r="O222" s="56" t="s">
        <v>448</v>
      </c>
      <c r="P222" s="57" t="s">
        <v>62</v>
      </c>
      <c r="Q222" s="58" t="s">
        <v>246</v>
      </c>
      <c r="R222" s="59" t="s">
        <v>248</v>
      </c>
      <c r="S222" s="60" t="s">
        <v>143</v>
      </c>
      <c r="T222" s="61">
        <f t="shared" si="190"/>
        <v>3</v>
      </c>
      <c r="U222" s="62">
        <f t="shared" si="182"/>
        <v>14.9</v>
      </c>
      <c r="V222" s="63" t="s">
        <v>10</v>
      </c>
      <c r="W222" s="61">
        <f t="shared" ca="1" si="161"/>
        <v>18.3</v>
      </c>
      <c r="X222" s="64">
        <f t="shared" ca="1" si="170"/>
        <v>54.9</v>
      </c>
      <c r="Y222" s="65" t="s">
        <v>63</v>
      </c>
      <c r="Z222" t="str">
        <f t="shared" ca="1" si="162"/>
        <v>RA</v>
      </c>
      <c r="AA222" s="66">
        <f ca="1">IF($C222="S",IF($Z222="CP",$X222,IF($Z222="RA",(($X222)*[1]QCI!$AA$3),0)),SomaAgrup)</f>
        <v>0</v>
      </c>
      <c r="AB222" s="67">
        <f t="shared" ca="1" si="163"/>
        <v>0</v>
      </c>
      <c r="AC222" s="68" t="str">
        <f t="shared" ca="1" si="164"/>
        <v/>
      </c>
      <c r="AD222" s="8" t="str">
        <f ca="1">IF(C222&lt;=CRONO.NivelExibicao,MAX($AD$15:OFFSET(AD222,-1,0))+IF($C222&lt;&gt;1,1,MAX(1,COUNTIF([1]QCI!$A$13:$A$24,OFFSET($E222,-1,0)))),"")</f>
        <v/>
      </c>
      <c r="AE222" s="18" t="str">
        <f t="shared" ca="1" si="165"/>
        <v xml:space="preserve">SINAPI  91871 </v>
      </c>
      <c r="AF222" s="69" t="e">
        <f t="shared" ca="1" si="166"/>
        <v>#VALUE!</v>
      </c>
      <c r="AG222" s="70">
        <v>14.9</v>
      </c>
      <c r="AH222" s="71">
        <f t="shared" si="167"/>
        <v>0.22819999999999999</v>
      </c>
      <c r="AJ222" s="72">
        <v>3</v>
      </c>
      <c r="AL222" s="73"/>
      <c r="AM222" s="74">
        <f t="shared" ca="1" si="171"/>
        <v>54.9</v>
      </c>
      <c r="AN222" s="75">
        <f t="shared" si="168"/>
        <v>18.3</v>
      </c>
    </row>
    <row r="223" spans="1:40" ht="5.0999999999999996" customHeight="1" x14ac:dyDescent="0.25">
      <c r="A223">
        <v>-1</v>
      </c>
      <c r="C223">
        <v>-1</v>
      </c>
      <c r="E223">
        <v>0</v>
      </c>
      <c r="F223">
        <v>0</v>
      </c>
      <c r="G223">
        <v>0</v>
      </c>
      <c r="H223">
        <v>0</v>
      </c>
      <c r="I223">
        <v>0</v>
      </c>
      <c r="L223" s="53" t="s">
        <v>65</v>
      </c>
      <c r="M223" s="90"/>
      <c r="N223" s="91"/>
      <c r="O223" s="90"/>
      <c r="P223" s="92"/>
      <c r="Q223" s="92"/>
      <c r="R223" s="92"/>
      <c r="S223" s="92"/>
      <c r="T223" s="92"/>
      <c r="U223" s="92"/>
      <c r="V223" s="92"/>
      <c r="W223" s="92"/>
      <c r="X223" s="93"/>
      <c r="Y223" s="8"/>
      <c r="AA223" s="8"/>
      <c r="AB223" s="8"/>
      <c r="AC223" s="8"/>
      <c r="AD223" s="8"/>
      <c r="AE223" s="8"/>
      <c r="AF223" s="8"/>
      <c r="AG223" s="94"/>
      <c r="AH223" s="95"/>
      <c r="AJ223" s="96"/>
      <c r="AL223" s="94"/>
      <c r="AM223" s="97"/>
      <c r="AN223" s="95"/>
    </row>
    <row r="224" spans="1:40" x14ac:dyDescent="0.25">
      <c r="M224" s="9"/>
      <c r="N224" s="9"/>
      <c r="O224" s="9"/>
      <c r="P224" s="9"/>
      <c r="Q224" s="9"/>
      <c r="R224" s="9"/>
      <c r="S224" s="9"/>
      <c r="T224" s="9"/>
      <c r="U224" s="9"/>
      <c r="V224" s="9"/>
      <c r="W224" s="9"/>
      <c r="X224" s="9"/>
      <c r="Y224" s="8"/>
      <c r="AA224" s="8"/>
      <c r="AB224" s="8"/>
      <c r="AC224" s="8"/>
      <c r="AD224" s="8"/>
      <c r="AE224" s="8"/>
      <c r="AF224" s="8"/>
      <c r="AG224" s="8"/>
      <c r="AH224" s="8"/>
      <c r="AN224" s="8"/>
    </row>
    <row r="225" spans="1:40" x14ac:dyDescent="0.25">
      <c r="M225" s="9"/>
      <c r="N225" s="9"/>
      <c r="O225" s="9"/>
      <c r="P225" s="9"/>
      <c r="Q225" s="9"/>
      <c r="R225" s="9"/>
      <c r="S225" s="9"/>
      <c r="T225" s="9"/>
      <c r="U225" s="9"/>
      <c r="V225" s="9"/>
      <c r="W225" s="9"/>
      <c r="X225" s="9"/>
      <c r="Y225" s="8"/>
      <c r="AA225" s="8"/>
      <c r="AB225" s="8"/>
      <c r="AC225" s="8"/>
      <c r="AD225" s="8"/>
      <c r="AE225" s="8"/>
      <c r="AF225" s="8"/>
      <c r="AG225" s="8"/>
      <c r="AH225" s="8"/>
      <c r="AN225" s="8"/>
    </row>
    <row r="226" spans="1:40" x14ac:dyDescent="0.25">
      <c r="A226" s="8"/>
      <c r="B226" s="8"/>
      <c r="C226" s="8"/>
      <c r="D226" s="8"/>
      <c r="E226" s="8"/>
      <c r="F226" s="8"/>
      <c r="G226" s="8"/>
      <c r="H226" s="8"/>
      <c r="I226" s="8"/>
      <c r="J226" s="8"/>
      <c r="K226" s="8"/>
      <c r="L226" s="8"/>
      <c r="M226" s="8"/>
      <c r="N226" s="8"/>
      <c r="O226" s="98" t="s">
        <v>117</v>
      </c>
      <c r="P226" s="8"/>
      <c r="Q226" s="127" t="s">
        <v>118</v>
      </c>
      <c r="R226" s="127"/>
      <c r="S226" s="127"/>
      <c r="T226" s="127"/>
      <c r="U226" s="127"/>
      <c r="V226" s="127"/>
      <c r="W226" s="127"/>
      <c r="X226" s="127"/>
      <c r="Y226" s="8"/>
      <c r="Z226" s="8"/>
      <c r="AA226" s="8"/>
      <c r="AB226" s="8"/>
      <c r="AC226" s="8"/>
      <c r="AD226" s="8"/>
      <c r="AE226" s="8"/>
      <c r="AF226" s="8"/>
      <c r="AG226" s="8"/>
      <c r="AH226" s="8"/>
      <c r="AN226" s="8"/>
    </row>
    <row r="227" spans="1:40"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N227" s="8"/>
    </row>
    <row r="228" spans="1:40" x14ac:dyDescent="0.25">
      <c r="A228" s="8"/>
      <c r="B228" s="8"/>
      <c r="C228" s="8"/>
      <c r="D228" s="8"/>
      <c r="E228" s="8"/>
      <c r="F228" s="8"/>
      <c r="G228" s="8"/>
      <c r="H228" s="8"/>
      <c r="I228" s="8"/>
      <c r="J228" s="8"/>
      <c r="K228" s="8"/>
      <c r="L228" s="8"/>
      <c r="M228" s="8"/>
      <c r="N228" s="8"/>
      <c r="O228" s="99" t="s">
        <v>119</v>
      </c>
      <c r="P228" s="9"/>
      <c r="Q228" s="9"/>
      <c r="R228" s="9"/>
      <c r="S228" s="9"/>
      <c r="T228" s="9"/>
      <c r="U228" s="9"/>
      <c r="V228" s="9"/>
      <c r="W228" s="9"/>
      <c r="X228" s="100"/>
      <c r="Y228" s="8"/>
      <c r="Z228" s="8"/>
      <c r="AA228" s="8"/>
      <c r="AB228" s="8"/>
      <c r="AC228" s="8"/>
      <c r="AD228" s="8"/>
      <c r="AE228" s="8"/>
      <c r="AF228" s="8"/>
      <c r="AG228" s="8"/>
      <c r="AH228" s="8"/>
      <c r="AN228" s="8"/>
    </row>
    <row r="229" spans="1:40" ht="12.75" customHeight="1" x14ac:dyDescent="0.25">
      <c r="A229" s="8"/>
      <c r="B229" s="8"/>
      <c r="C229" s="8"/>
      <c r="D229" s="8"/>
      <c r="E229" s="8"/>
      <c r="F229" s="8"/>
      <c r="G229" s="8"/>
      <c r="H229" s="8"/>
      <c r="I229" s="8"/>
      <c r="J229" s="8"/>
      <c r="K229" s="8"/>
      <c r="L229" s="8"/>
      <c r="M229" s="8"/>
      <c r="N229" s="8"/>
      <c r="O229" s="128"/>
      <c r="P229" s="128"/>
      <c r="Q229" s="128"/>
      <c r="R229" s="128"/>
      <c r="S229" s="128"/>
      <c r="T229" s="128"/>
      <c r="U229" s="128"/>
      <c r="V229" s="128"/>
      <c r="W229" s="128"/>
      <c r="X229" s="128"/>
      <c r="Y229" s="8"/>
      <c r="Z229" s="8"/>
      <c r="AA229" s="8"/>
      <c r="AB229" s="8"/>
      <c r="AC229" s="8"/>
      <c r="AD229" s="8"/>
      <c r="AE229" s="8"/>
      <c r="AF229" s="8"/>
      <c r="AG229" s="8"/>
      <c r="AH229" s="8"/>
      <c r="AN229" s="8"/>
    </row>
    <row r="230" spans="1:40" x14ac:dyDescent="0.25">
      <c r="A230" s="8"/>
      <c r="B230" s="8"/>
      <c r="C230" s="8"/>
      <c r="D230" s="8"/>
      <c r="E230" s="8"/>
      <c r="F230" s="8"/>
      <c r="G230" s="8"/>
      <c r="H230" s="8"/>
      <c r="I230" s="8"/>
      <c r="J230" s="8"/>
      <c r="K230" s="8"/>
      <c r="L230" s="8"/>
      <c r="M230" s="8"/>
      <c r="N230" s="8"/>
      <c r="O230" s="128"/>
      <c r="P230" s="128"/>
      <c r="Q230" s="128"/>
      <c r="R230" s="128"/>
      <c r="S230" s="128"/>
      <c r="T230" s="128"/>
      <c r="U230" s="128"/>
      <c r="V230" s="128"/>
      <c r="W230" s="128"/>
      <c r="X230" s="128"/>
      <c r="Y230" s="8"/>
      <c r="Z230" s="8"/>
      <c r="AA230" s="8"/>
      <c r="AB230" s="8"/>
      <c r="AC230" s="8"/>
      <c r="AD230" s="8"/>
      <c r="AE230" s="8"/>
      <c r="AF230" s="8"/>
      <c r="AG230" s="8"/>
      <c r="AH230" s="8"/>
      <c r="AN230" s="8"/>
    </row>
    <row r="231" spans="1:40" x14ac:dyDescent="0.25">
      <c r="A231" s="8"/>
      <c r="B231" s="8"/>
      <c r="C231" s="8"/>
      <c r="D231" s="8"/>
      <c r="E231" s="8"/>
      <c r="F231" s="8"/>
      <c r="G231" s="8"/>
      <c r="H231" s="8"/>
      <c r="I231" s="8"/>
      <c r="J231" s="8"/>
      <c r="K231" s="8"/>
      <c r="L231" s="8"/>
      <c r="M231" s="8"/>
      <c r="N231" s="8"/>
      <c r="O231" s="128"/>
      <c r="P231" s="128"/>
      <c r="Q231" s="128"/>
      <c r="R231" s="128"/>
      <c r="S231" s="128"/>
      <c r="T231" s="128"/>
      <c r="U231" s="128"/>
      <c r="V231" s="128"/>
      <c r="W231" s="128"/>
      <c r="X231" s="128"/>
      <c r="Y231" s="8"/>
      <c r="Z231" s="8"/>
      <c r="AA231" s="8"/>
      <c r="AB231" s="8"/>
      <c r="AC231" s="8"/>
      <c r="AD231" s="8"/>
      <c r="AE231" s="8"/>
      <c r="AF231" s="8"/>
      <c r="AG231" s="8"/>
      <c r="AH231" s="8"/>
      <c r="AN231" s="8"/>
    </row>
    <row r="232" spans="1:40" x14ac:dyDescent="0.25">
      <c r="A232" s="8"/>
      <c r="B232" s="8"/>
      <c r="C232" s="8"/>
      <c r="D232" s="8"/>
      <c r="E232" s="8"/>
      <c r="F232" s="8"/>
      <c r="G232" s="8"/>
      <c r="H232" s="8"/>
      <c r="I232" s="8"/>
      <c r="J232" s="8"/>
      <c r="K232" s="8"/>
      <c r="L232" s="8"/>
      <c r="M232" s="8"/>
      <c r="N232" s="8"/>
      <c r="O232" s="101"/>
      <c r="P232" s="101"/>
      <c r="Q232" s="101"/>
      <c r="R232" s="101"/>
      <c r="S232" s="101"/>
      <c r="T232" s="101"/>
      <c r="U232" s="101"/>
      <c r="V232" s="101"/>
      <c r="W232" s="101"/>
      <c r="X232" s="101"/>
      <c r="Y232" s="101"/>
      <c r="Z232" s="102"/>
      <c r="AA232" s="102"/>
      <c r="AB232" s="102"/>
      <c r="AC232" s="8"/>
      <c r="AD232" s="8"/>
      <c r="AE232" s="8"/>
      <c r="AF232" s="8"/>
      <c r="AG232" s="8"/>
      <c r="AH232" s="8"/>
      <c r="AN232" s="8"/>
    </row>
    <row r="233" spans="1:40" x14ac:dyDescent="0.25">
      <c r="A233" s="8"/>
      <c r="B233" s="8"/>
      <c r="C233" s="8"/>
      <c r="D233" s="8"/>
      <c r="E233" s="8"/>
      <c r="F233" s="8"/>
      <c r="G233" s="8"/>
      <c r="H233" s="8"/>
      <c r="I233" s="8"/>
      <c r="J233" s="8"/>
      <c r="K233" s="8"/>
      <c r="L233" s="8"/>
      <c r="M233" s="8"/>
      <c r="N233" s="8"/>
      <c r="O233" s="129" t="str">
        <f>IF(AND($AF$7=FALSE,$AF$8=FALSE,$AF$9=FALSE,$AF$10=FALSE,$AF$11=FALSE),"Não foi considerado arredondamento nos valores da planilha.",CONCATENATE("Foi considerado arredondamento de duas casas decimais para ",IF($AF$7=TRUE,"Quantidade; ",""),IF($AF$8=TRUE,"Custo Unitário; ",""),IF($AF$9=TRUE,"BDI; ",""),IF($AF$10=TRUE,"Preço Unitário; ",""),IF($AF$11=TRUE,"Preço Total.","")))</f>
        <v>Foi considerado arredondamento de duas casas decimais para Quantidade; Custo Unitário; BDI; Preço Unitário; Preço Total.</v>
      </c>
      <c r="P233" s="129"/>
      <c r="Q233" s="129"/>
      <c r="R233" s="129"/>
      <c r="S233" s="129"/>
      <c r="T233" s="129"/>
      <c r="U233" s="129"/>
      <c r="V233" s="129"/>
      <c r="W233" s="129"/>
      <c r="X233" s="129"/>
      <c r="Y233" s="103"/>
      <c r="Z233" s="103"/>
      <c r="AA233" s="103"/>
      <c r="AB233" s="103"/>
      <c r="AC233" s="8"/>
      <c r="AD233" s="8"/>
      <c r="AE233" s="8"/>
      <c r="AF233" s="8"/>
      <c r="AG233" s="8"/>
      <c r="AH233" s="8"/>
      <c r="AN233" s="8"/>
    </row>
    <row r="234" spans="1:40" ht="15" customHeight="1" x14ac:dyDescent="0.25">
      <c r="A234" s="8"/>
      <c r="B234" s="8"/>
      <c r="C234" s="8"/>
      <c r="D234" s="8"/>
      <c r="E234" s="8"/>
      <c r="F234" s="8"/>
      <c r="G234" s="8"/>
      <c r="H234" s="8"/>
      <c r="I234" s="8"/>
      <c r="J234" s="8"/>
      <c r="K234" s="8"/>
      <c r="L234" s="8"/>
      <c r="M234" s="8"/>
      <c r="N234" s="8"/>
      <c r="O234" s="130" t="s">
        <v>120</v>
      </c>
      <c r="P234" s="130"/>
      <c r="Q234" s="130"/>
      <c r="R234" s="130"/>
      <c r="S234" s="130"/>
      <c r="T234" s="130"/>
      <c r="U234" s="130"/>
      <c r="V234" s="130"/>
      <c r="W234" s="130"/>
      <c r="X234" s="130"/>
      <c r="Y234" s="103"/>
      <c r="Z234" s="103"/>
      <c r="AA234" s="103"/>
      <c r="AB234" s="103"/>
      <c r="AC234" s="8"/>
      <c r="AD234" s="8"/>
      <c r="AE234" s="8"/>
      <c r="AF234" s="8"/>
      <c r="AG234" s="8"/>
      <c r="AH234" s="8"/>
      <c r="AN234" s="8"/>
    </row>
    <row r="235" spans="1:40"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N235" s="8"/>
    </row>
    <row r="236" spans="1:40" ht="30" customHeight="1" x14ac:dyDescent="0.25">
      <c r="A236" s="8"/>
      <c r="B236" s="8"/>
      <c r="C236" s="8"/>
      <c r="D236" s="8"/>
      <c r="E236" s="8"/>
      <c r="F236" s="8"/>
      <c r="G236" s="8"/>
      <c r="H236" s="8"/>
      <c r="I236" s="8"/>
      <c r="J236" s="8"/>
      <c r="K236" s="8"/>
      <c r="L236" s="8"/>
      <c r="M236" s="8"/>
      <c r="N236" s="8"/>
      <c r="O236" s="131" t="str">
        <f>Import.Município</f>
        <v>NAVIRAÍ/MS</v>
      </c>
      <c r="P236" s="131"/>
      <c r="Q236" s="131"/>
      <c r="R236" s="8"/>
      <c r="S236" s="104"/>
      <c r="T236" s="104"/>
      <c r="U236" s="104"/>
      <c r="V236" s="104"/>
      <c r="W236" s="105"/>
      <c r="X236" s="8"/>
      <c r="Y236" s="8"/>
      <c r="Z236" s="8"/>
      <c r="AA236" s="8"/>
      <c r="AB236" s="8"/>
      <c r="AC236" s="8"/>
      <c r="AD236" s="8"/>
      <c r="AE236" s="8"/>
      <c r="AF236" s="8"/>
      <c r="AG236" s="8"/>
      <c r="AH236" s="8"/>
      <c r="AN236" s="8"/>
    </row>
    <row r="237" spans="1:40" x14ac:dyDescent="0.25">
      <c r="A237" s="8"/>
      <c r="B237" s="8"/>
      <c r="C237" s="8"/>
      <c r="D237" s="8"/>
      <c r="E237" s="8"/>
      <c r="F237" s="8"/>
      <c r="G237" s="8"/>
      <c r="H237" s="8"/>
      <c r="I237" s="8"/>
      <c r="J237" s="8"/>
      <c r="K237" s="8"/>
      <c r="L237" s="8"/>
      <c r="M237" s="8"/>
      <c r="N237" s="8"/>
      <c r="O237" s="106" t="s">
        <v>121</v>
      </c>
      <c r="P237" s="8"/>
      <c r="Q237" s="8"/>
      <c r="R237" s="8"/>
      <c r="S237" s="107" t="s">
        <v>122</v>
      </c>
      <c r="T237" s="107"/>
      <c r="U237" s="107"/>
      <c r="V237" s="107"/>
      <c r="X237" s="8"/>
      <c r="Y237" s="8"/>
      <c r="Z237" s="8"/>
      <c r="AA237" s="8"/>
      <c r="AB237" s="8"/>
      <c r="AC237" s="8"/>
      <c r="AD237" s="8"/>
      <c r="AE237" s="8"/>
      <c r="AF237" s="8"/>
      <c r="AG237" s="8"/>
      <c r="AH237" s="8"/>
      <c r="AN237" s="8"/>
    </row>
    <row r="238" spans="1:40" x14ac:dyDescent="0.25">
      <c r="A238" s="8"/>
      <c r="B238" s="8"/>
      <c r="C238" s="8"/>
      <c r="D238" s="8"/>
      <c r="E238" s="8"/>
      <c r="F238" s="8"/>
      <c r="G238" s="8"/>
      <c r="H238" s="8"/>
      <c r="I238" s="8"/>
      <c r="J238" s="8"/>
      <c r="K238" s="8"/>
      <c r="L238" s="8"/>
      <c r="M238" s="8"/>
      <c r="N238" s="8"/>
      <c r="O238" s="8"/>
      <c r="P238" s="8"/>
      <c r="Q238" s="8"/>
      <c r="R238" s="8"/>
      <c r="S238" s="17" t="s">
        <v>123</v>
      </c>
      <c r="T238" s="108" t="s">
        <v>484</v>
      </c>
      <c r="U238" s="109"/>
      <c r="V238" s="110"/>
      <c r="X238" s="8"/>
      <c r="Y238" s="8"/>
      <c r="Z238" s="8"/>
      <c r="AA238" s="8"/>
      <c r="AB238" s="8"/>
      <c r="AC238" s="8"/>
      <c r="AD238" s="8"/>
      <c r="AE238" s="8"/>
      <c r="AF238" s="8"/>
      <c r="AG238" s="8"/>
      <c r="AH238" s="8"/>
      <c r="AN238" s="8"/>
    </row>
    <row r="239" spans="1:40" x14ac:dyDescent="0.25">
      <c r="A239" s="8"/>
      <c r="B239" s="8"/>
      <c r="C239" s="8"/>
      <c r="D239" s="8"/>
      <c r="E239" s="8"/>
      <c r="F239" s="8"/>
      <c r="G239" s="8"/>
      <c r="H239" s="8"/>
      <c r="I239" s="8"/>
      <c r="J239" s="8"/>
      <c r="K239" s="8"/>
      <c r="L239" s="8"/>
      <c r="M239" s="8"/>
      <c r="N239" s="8"/>
      <c r="O239" s="125">
        <v>44782</v>
      </c>
      <c r="P239" s="125"/>
      <c r="Q239" s="125"/>
      <c r="R239" s="8"/>
      <c r="S239" s="17" t="s">
        <v>124</v>
      </c>
      <c r="T239" s="108" t="s">
        <v>485</v>
      </c>
      <c r="U239" s="110"/>
      <c r="V239" s="110"/>
      <c r="X239" s="8"/>
      <c r="Y239" s="8"/>
      <c r="Z239" s="8"/>
      <c r="AA239" s="8"/>
      <c r="AB239" s="8"/>
      <c r="AC239" s="8"/>
      <c r="AD239" s="8"/>
      <c r="AE239" s="8"/>
      <c r="AF239" s="8"/>
      <c r="AG239" s="8"/>
      <c r="AH239" s="8"/>
      <c r="AN239" s="8"/>
    </row>
    <row r="240" spans="1:40" x14ac:dyDescent="0.25">
      <c r="A240" s="8"/>
      <c r="B240" s="8"/>
      <c r="C240" s="8"/>
      <c r="D240" s="8"/>
      <c r="E240" s="8"/>
      <c r="F240" s="8"/>
      <c r="G240" s="8"/>
      <c r="H240" s="8"/>
      <c r="I240" s="8"/>
      <c r="J240" s="8"/>
      <c r="K240" s="8"/>
      <c r="L240" s="8"/>
      <c r="M240" s="8"/>
      <c r="N240" s="8"/>
      <c r="O240" s="111" t="s">
        <v>125</v>
      </c>
      <c r="P240" s="112"/>
      <c r="Q240" s="112"/>
      <c r="R240" s="8"/>
      <c r="S240" s="17" t="s">
        <v>126</v>
      </c>
      <c r="T240" s="108">
        <v>0</v>
      </c>
      <c r="U240" s="110"/>
      <c r="V240" s="110"/>
      <c r="X240" s="8"/>
      <c r="Y240" s="8"/>
      <c r="Z240" s="8"/>
      <c r="AA240" s="8"/>
      <c r="AB240" s="8"/>
      <c r="AC240" s="8"/>
      <c r="AD240" s="8"/>
      <c r="AE240" s="8"/>
      <c r="AF240" s="8"/>
      <c r="AG240" s="8"/>
      <c r="AH240" s="8"/>
      <c r="AN240" s="8"/>
    </row>
  </sheetData>
  <mergeCells count="24">
    <mergeCell ref="O4:P4"/>
    <mergeCell ref="S4:X4"/>
    <mergeCell ref="O5:P5"/>
    <mergeCell ref="S5:X5"/>
    <mergeCell ref="AE5:AF5"/>
    <mergeCell ref="AJ7:AJ11"/>
    <mergeCell ref="AL7:AL11"/>
    <mergeCell ref="F8:K8"/>
    <mergeCell ref="L8:L12"/>
    <mergeCell ref="O8:P8"/>
    <mergeCell ref="S8:U8"/>
    <mergeCell ref="Y8:Y12"/>
    <mergeCell ref="Z8:Z12"/>
    <mergeCell ref="F9:K9"/>
    <mergeCell ref="AA12:AB12"/>
    <mergeCell ref="O7:P7"/>
    <mergeCell ref="S7:U7"/>
    <mergeCell ref="O239:Q239"/>
    <mergeCell ref="O15:R15"/>
    <mergeCell ref="Q226:X226"/>
    <mergeCell ref="O229:X231"/>
    <mergeCell ref="O233:X233"/>
    <mergeCell ref="O234:X234"/>
    <mergeCell ref="O236:Q236"/>
  </mergeCells>
  <conditionalFormatting sqref="M14 M53:M55 M40:M42 M147:M148 M205:M208 M24:M36 M44:M46 M190:M195 M82:M92 M210 M122:M139 M48:M51 M71:M78 M141 M161:M168 M219:M222 M215:M216">
    <cfRule type="cellIs" dxfId="1016" priority="1240" stopIfTrue="1" operator="notEqual">
      <formula>$N14</formula>
    </cfRule>
  </conditionalFormatting>
  <conditionalFormatting sqref="N14:O14 R14 W14:X14 W53:X53 R53:R55 N53:O55 N40:O42 R40:R42 W40:X42 N147:O148 R147:R148 W148:X148 N205:O208 R205:R207 W205:X208 N24:O36 R24:R36 W24:X27 R44:R46 N44:O46 W190:X191 R190:R195 N190:O195 N82:O92 R82 W83:X85 N210:O210 R210 W210 N122:O139 R122:R129 W122:X124 N48:O51 R48:R51 W49:X49 N71:O78 R71:R78 W72:X73 R84:R92 R131:R139 W141:X141 R141 N141:O141 N161:O168 R161:R168 W161:X164 W221:X222 R219:R222 N219:O222 W215:X216 R215:R216 N215:O216 W76:X77 W31:X32 W28:W30 W35:X36 W33:W34 W46:X46 W44:W45 W48 W50:W51 W54:W55 W71 W74:W75 W78 W82 W87:X92 W86 W126:X134 W125 W138:X139 W135:W137 W147 W168:X168 W165:W167 W194:X195 W192:W193 W219:W220">
    <cfRule type="expression" dxfId="1015" priority="1241" stopIfTrue="1">
      <formula>$C14=1</formula>
    </cfRule>
    <cfRule type="expression" dxfId="1014" priority="1242" stopIfTrue="1">
      <formula>OR($C14=0,$C14=2,$C14=3,$C14=4)</formula>
    </cfRule>
  </conditionalFormatting>
  <conditionalFormatting sqref="U14:V14 U23:U27 V24:V27 U53:U57 V53:V55 U48:V48 U197:U199 U147:V147 V148 V205:V208 U204:U208 U28:V36 U83:V84 U85 V135:V139 U125:V134 U62:U67 U58:V61 U86:V92 U119:U124 V122:V124 U69:U70 U76:V77 V141 U135:U142">
    <cfRule type="expression" dxfId="1013" priority="1243" stopIfTrue="1">
      <formula>$C14=1</formula>
    </cfRule>
    <cfRule type="expression" dxfId="1012" priority="1244" stopIfTrue="1">
      <formula>OR($C14=0,$C14=2,$C14=3,$C14=4)</formula>
    </cfRule>
    <cfRule type="expression" dxfId="1011" priority="1245" stopIfTrue="1">
      <formula>AND(TIPOORCAMENTO="Licitado",$C14&lt;&gt;"L",$C14&lt;&gt;-1)</formula>
    </cfRule>
  </conditionalFormatting>
  <conditionalFormatting sqref="P14:Q14 S14:T14 Y14 AG14:AH14 AG53:AH55 Y53:Y55 S54:T55 P40:Q42 S40:S42 Y40:Y42 AG40:AH42 P147:Q148 S147:T147 Y147:Y148 AG147:AH148 S205:S207 Y205:Y208 P24:Q30 P31 S28:T30 Y24:Y36 AG24:AH36 AG44:AH46 Y44:Y46 S44:T45 P44:Q46 AG190:AH195 Y190:Y195 S192:T193 P82:Q92 S82:T82 Y82:Y92 AG82:AH92 S210:T210 Y210 AG210:AH210 P210:Q210 P122:Q129 S125:T125 Y122:Y139 AG122:AH129 S24:S27 S33:T34 S31:S32 S35:S36 S48:T48 S46 S50:T51 S49 S53 S86:T86 S83:S85 S87:S92 S122:S124 S135:T137 S126:S129 S138:S139 S148 S190:S191 S194:S195 S219:T220 S215:S216 S221:S222 P48:Q51 Y48:Y51 AG48:AH51 P71:Q78 Y71:Y78 AG71:AH78 S76:T77 S131:S134 P131:Q139 P130 AG131:AH139 AH130 AG141:AH141 Y141 P141:Q141 T141 Y161:Y168 AG161:AH168 AG205:AH208 P219:Q222 AG219:AH222 Y219:Y222 P215:Q216 AG215:AH216 Y215:Y216">
    <cfRule type="expression" dxfId="1010" priority="1246" stopIfTrue="1">
      <formula>$C14=1</formula>
    </cfRule>
    <cfRule type="expression" dxfId="1009" priority="1247" stopIfTrue="1">
      <formula>OR($C14=0,$C14=2,$C14=3,$C14=4)</formula>
    </cfRule>
  </conditionalFormatting>
  <conditionalFormatting sqref="AJ7:AJ15 AJ53:AJ55 AJ40:AJ42 AJ147:AJ148 AJ205:AJ208 AJ24:AJ36 AJ44:AJ46 AJ190:AJ195 AJ82:AJ92 AJ210 AJ125:AJ129 AJ48:AJ51 AJ71:AJ78 AJ131:AJ139 AJ141 AJ163:AJ168 AJ219:AJ223 AJ215:AJ216">
    <cfRule type="expression" dxfId="1008" priority="1248" stopIfTrue="1">
      <formula>OR(ACOMPANHAMENTO&lt;&gt;"BM",TIPOORCAMENTO="Licitado")</formula>
    </cfRule>
    <cfRule type="expression" dxfId="1007" priority="1249" stopIfTrue="1">
      <formula>$C7=1</formula>
    </cfRule>
    <cfRule type="expression" dxfId="1006" priority="1250" stopIfTrue="1">
      <formula>OR(AND(ISNUMBER($C7),$C7=0),$C7=2,$C7=3,$C7=4)</formula>
    </cfRule>
  </conditionalFormatting>
  <conditionalFormatting sqref="AL7:AL15 AL53:AL55 AL40:AL42 AL147:AL148 AL205:AL208 AL24:AL36 AL44:AL46 AL190:AL195 AL82:AL92 AL210 AL122:AL139 AL48:AL51 AL71:AL78 AL141 AL161:AL168 AL219:AL223 AL215:AL216">
    <cfRule type="expression" dxfId="1005" priority="1251" stopIfTrue="1">
      <formula>TIPOORCAMENTO="PROPOSTO"</formula>
    </cfRule>
    <cfRule type="expression" dxfId="1004" priority="1252" stopIfTrue="1">
      <formula>$C7=1</formula>
    </cfRule>
    <cfRule type="expression" dxfId="1003" priority="1253" stopIfTrue="1">
      <formula>OR(AND(ISNUMBER($C7),$C7=0),$C7=2,$C7=3,$C7=4)</formula>
    </cfRule>
  </conditionalFormatting>
  <conditionalFormatting sqref="O8:P8">
    <cfRule type="expression" dxfId="1002" priority="1257" stopIfTrue="1">
      <formula>ISERROR(INDIRECT($F$9))</formula>
    </cfRule>
  </conditionalFormatting>
  <conditionalFormatting sqref="S7:V8">
    <cfRule type="expression" dxfId="1001" priority="1258" stopIfTrue="1">
      <formula>TIPOORCAMENTO="Proposto"</formula>
    </cfRule>
  </conditionalFormatting>
  <conditionalFormatting sqref="S9:V9">
    <cfRule type="expression" dxfId="1000" priority="1239" stopIfTrue="1">
      <formula>TIPOORCAMENTO="Proposto"</formula>
    </cfRule>
  </conditionalFormatting>
  <conditionalFormatting sqref="AM7:AN15 AM53:AN55 AM40:AN42 AM147:AN148 AM205:AN208 AM24:AN36 AM44:AN46 AM190:AN195 AM82:AN92 AM210:AN210 AM122:AN139 AM48:AN51 AM71:AN78 AM141:AN141 AM161:AN168 AM219:AN223 AM215:AN216">
    <cfRule type="expression" dxfId="999" priority="1254" stopIfTrue="1">
      <formula>TIPOORCAMENTO="PROPOSTO"</formula>
    </cfRule>
    <cfRule type="expression" dxfId="998" priority="1255" stopIfTrue="1">
      <formula>$C7=1</formula>
    </cfRule>
    <cfRule type="expression" dxfId="997" priority="1256" stopIfTrue="1">
      <formula>OR(AND(ISNUMBER($C7),$C7=0),$C7=2,$C7=3,$C7=4)</formula>
    </cfRule>
  </conditionalFormatting>
  <conditionalFormatting sqref="M16 M20:M21">
    <cfRule type="cellIs" dxfId="996" priority="1222" stopIfTrue="1" operator="notEqual">
      <formula>$N16</formula>
    </cfRule>
  </conditionalFormatting>
  <conditionalFormatting sqref="N16:O16 R16 W16:X16 W20:X21 R20:R21 N20:O21">
    <cfRule type="expression" dxfId="995" priority="1223" stopIfTrue="1">
      <formula>$C16=1</formula>
    </cfRule>
    <cfRule type="expression" dxfId="994" priority="1224" stopIfTrue="1">
      <formula>OR($C16=0,$C16=2,$C16=3,$C16=4)</formula>
    </cfRule>
  </conditionalFormatting>
  <conditionalFormatting sqref="U16:V16 U22 U20:V21">
    <cfRule type="expression" dxfId="993" priority="1225" stopIfTrue="1">
      <formula>$C16=1</formula>
    </cfRule>
    <cfRule type="expression" dxfId="992" priority="1226" stopIfTrue="1">
      <formula>OR($C16=0,$C16=2,$C16=3,$C16=4)</formula>
    </cfRule>
    <cfRule type="expression" dxfId="991" priority="1227" stopIfTrue="1">
      <formula>AND(TIPOORCAMENTO="Licitado",$C16&lt;&gt;"L",$C16&lt;&gt;-1)</formula>
    </cfRule>
  </conditionalFormatting>
  <conditionalFormatting sqref="P16:Q16 S16:T16 Y16 AG16:AH16 P53:Q55 T22:T27 AG20:AH21 Y20:Y21 S20:T21 P20:Q21">
    <cfRule type="expression" dxfId="990" priority="1228" stopIfTrue="1">
      <formula>$C16=1</formula>
    </cfRule>
    <cfRule type="expression" dxfId="989" priority="1229" stopIfTrue="1">
      <formula>OR($C16=0,$C16=2,$C16=3,$C16=4)</formula>
    </cfRule>
  </conditionalFormatting>
  <conditionalFormatting sqref="AJ16 AJ20:AJ21">
    <cfRule type="expression" dxfId="988" priority="1230" stopIfTrue="1">
      <formula>OR(ACOMPANHAMENTO&lt;&gt;"BM",TIPOORCAMENTO="Licitado")</formula>
    </cfRule>
    <cfRule type="expression" dxfId="987" priority="1231" stopIfTrue="1">
      <formula>$C16=1</formula>
    </cfRule>
    <cfRule type="expression" dxfId="986" priority="1232" stopIfTrue="1">
      <formula>OR(AND(ISNUMBER($C16),$C16=0),$C16=2,$C16=3,$C16=4)</formula>
    </cfRule>
  </conditionalFormatting>
  <conditionalFormatting sqref="AL16 AL20:AL21">
    <cfRule type="expression" dxfId="985" priority="1233" stopIfTrue="1">
      <formula>TIPOORCAMENTO="PROPOSTO"</formula>
    </cfRule>
    <cfRule type="expression" dxfId="984" priority="1234" stopIfTrue="1">
      <formula>$C16=1</formula>
    </cfRule>
    <cfRule type="expression" dxfId="983" priority="1235" stopIfTrue="1">
      <formula>OR(AND(ISNUMBER($C16),$C16=0),$C16=2,$C16=3,$C16=4)</formula>
    </cfRule>
  </conditionalFormatting>
  <conditionalFormatting sqref="AM16:AN16 AM20:AN21">
    <cfRule type="expression" dxfId="982" priority="1236" stopIfTrue="1">
      <formula>TIPOORCAMENTO="PROPOSTO"</formula>
    </cfRule>
    <cfRule type="expression" dxfId="981" priority="1237" stopIfTrue="1">
      <formula>$C16=1</formula>
    </cfRule>
    <cfRule type="expression" dxfId="980" priority="1238" stopIfTrue="1">
      <formula>OR(AND(ISNUMBER($C16),$C16=0),$C16=2,$C16=3,$C16=4)</formula>
    </cfRule>
  </conditionalFormatting>
  <conditionalFormatting sqref="M56:M57 M62:M67 M69">
    <cfRule type="cellIs" dxfId="979" priority="1205" stopIfTrue="1" operator="notEqual">
      <formula>$N56</formula>
    </cfRule>
  </conditionalFormatting>
  <conditionalFormatting sqref="N56:O57 R56:R57 W56:X57 W64:X65 R62:R67 N62:O67 N69:O69 R69 W69:X69 W62:W63 W66:W67">
    <cfRule type="expression" dxfId="978" priority="1206" stopIfTrue="1">
      <formula>$C56=1</formula>
    </cfRule>
    <cfRule type="expression" dxfId="977" priority="1207" stopIfTrue="1">
      <formula>OR($C56=0,$C56=2,$C56=3,$C56=4)</formula>
    </cfRule>
  </conditionalFormatting>
  <conditionalFormatting sqref="V56:V57 V62:V67 V69">
    <cfRule type="expression" dxfId="976" priority="1208" stopIfTrue="1">
      <formula>$C56=1</formula>
    </cfRule>
    <cfRule type="expression" dxfId="975" priority="1209" stopIfTrue="1">
      <formula>OR($C56=0,$C56=2,$C56=3,$C56=4)</formula>
    </cfRule>
    <cfRule type="expression" dxfId="974" priority="1210" stopIfTrue="1">
      <formula>AND(TIPOORCAMENTO="Licitado",$C56&lt;&gt;"L",$C56&lt;&gt;-1)</formula>
    </cfRule>
  </conditionalFormatting>
  <conditionalFormatting sqref="P56:Q57 S56:S57 Y56:Y57 AG56:AH57 AG62:AH67 Y62:Y67 S62:T63 P62:Q67 S66:T67 S64:S65 S69 Y69 AG69:AH69">
    <cfRule type="expression" dxfId="973" priority="1211" stopIfTrue="1">
      <formula>$C56=1</formula>
    </cfRule>
    <cfRule type="expression" dxfId="972" priority="1212" stopIfTrue="1">
      <formula>OR($C56=0,$C56=2,$C56=3,$C56=4)</formula>
    </cfRule>
  </conditionalFormatting>
  <conditionalFormatting sqref="AJ56:AJ57 AJ62:AJ67 AJ69">
    <cfRule type="expression" dxfId="971" priority="1213" stopIfTrue="1">
      <formula>OR(ACOMPANHAMENTO&lt;&gt;"BM",TIPOORCAMENTO="Licitado")</formula>
    </cfRule>
    <cfRule type="expression" dxfId="970" priority="1214" stopIfTrue="1">
      <formula>$C56=1</formula>
    </cfRule>
    <cfRule type="expression" dxfId="969" priority="1215" stopIfTrue="1">
      <formula>OR(AND(ISNUMBER($C56),$C56=0),$C56=2,$C56=3,$C56=4)</formula>
    </cfRule>
  </conditionalFormatting>
  <conditionalFormatting sqref="AL56:AL57 AL62:AL67 AL69">
    <cfRule type="expression" dxfId="968" priority="1216" stopIfTrue="1">
      <formula>TIPOORCAMENTO="PROPOSTO"</formula>
    </cfRule>
    <cfRule type="expression" dxfId="967" priority="1217" stopIfTrue="1">
      <formula>$C56=1</formula>
    </cfRule>
    <cfRule type="expression" dxfId="966" priority="1218" stopIfTrue="1">
      <formula>OR(AND(ISNUMBER($C56),$C56=0),$C56=2,$C56=3,$C56=4)</formula>
    </cfRule>
  </conditionalFormatting>
  <conditionalFormatting sqref="AM56:AN57 AM62:AN67 AM69:AN69">
    <cfRule type="expression" dxfId="965" priority="1219" stopIfTrue="1">
      <formula>TIPOORCAMENTO="PROPOSTO"</formula>
    </cfRule>
    <cfRule type="expression" dxfId="964" priority="1220" stopIfTrue="1">
      <formula>$C56=1</formula>
    </cfRule>
    <cfRule type="expression" dxfId="963" priority="1221" stopIfTrue="1">
      <formula>OR(AND(ISNUMBER($C56),$C56=0),$C56=2,$C56=3,$C56=4)</formula>
    </cfRule>
  </conditionalFormatting>
  <conditionalFormatting sqref="M70">
    <cfRule type="cellIs" dxfId="962" priority="1188" stopIfTrue="1" operator="notEqual">
      <formula>$N70</formula>
    </cfRule>
  </conditionalFormatting>
  <conditionalFormatting sqref="N70:O70 R70 W70">
    <cfRule type="expression" dxfId="961" priority="1189" stopIfTrue="1">
      <formula>$C70=1</formula>
    </cfRule>
    <cfRule type="expression" dxfId="960" priority="1190" stopIfTrue="1">
      <formula>OR($C70=0,$C70=2,$C70=3,$C70=4)</formula>
    </cfRule>
  </conditionalFormatting>
  <conditionalFormatting sqref="V70">
    <cfRule type="expression" dxfId="959" priority="1191" stopIfTrue="1">
      <formula>$C70=1</formula>
    </cfRule>
    <cfRule type="expression" dxfId="958" priority="1192" stopIfTrue="1">
      <formula>OR($C70=0,$C70=2,$C70=3,$C70=4)</formula>
    </cfRule>
    <cfRule type="expression" dxfId="957" priority="1193" stopIfTrue="1">
      <formula>AND(TIPOORCAMENTO="Licitado",$C70&lt;&gt;"L",$C70&lt;&gt;-1)</formula>
    </cfRule>
  </conditionalFormatting>
  <conditionalFormatting sqref="P70:Q70 S70:T70 Y70 AG70:AH70">
    <cfRule type="expression" dxfId="956" priority="1194" stopIfTrue="1">
      <formula>$C70=1</formula>
    </cfRule>
    <cfRule type="expression" dxfId="955" priority="1195" stopIfTrue="1">
      <formula>OR($C70=0,$C70=2,$C70=3,$C70=4)</formula>
    </cfRule>
  </conditionalFormatting>
  <conditionalFormatting sqref="AJ70">
    <cfRule type="expression" dxfId="954" priority="1196" stopIfTrue="1">
      <formula>OR(ACOMPANHAMENTO&lt;&gt;"BM",TIPOORCAMENTO="Licitado")</formula>
    </cfRule>
    <cfRule type="expression" dxfId="953" priority="1197" stopIfTrue="1">
      <formula>$C70=1</formula>
    </cfRule>
    <cfRule type="expression" dxfId="952" priority="1198" stopIfTrue="1">
      <formula>OR(AND(ISNUMBER($C70),$C70=0),$C70=2,$C70=3,$C70=4)</formula>
    </cfRule>
  </conditionalFormatting>
  <conditionalFormatting sqref="AL70">
    <cfRule type="expression" dxfId="951" priority="1199" stopIfTrue="1">
      <formula>TIPOORCAMENTO="PROPOSTO"</formula>
    </cfRule>
    <cfRule type="expression" dxfId="950" priority="1200" stopIfTrue="1">
      <formula>$C70=1</formula>
    </cfRule>
    <cfRule type="expression" dxfId="949" priority="1201" stopIfTrue="1">
      <formula>OR(AND(ISNUMBER($C70),$C70=0),$C70=2,$C70=3,$C70=4)</formula>
    </cfRule>
  </conditionalFormatting>
  <conditionalFormatting sqref="AM70:AN70">
    <cfRule type="expression" dxfId="948" priority="1202" stopIfTrue="1">
      <formula>TIPOORCAMENTO="PROPOSTO"</formula>
    </cfRule>
    <cfRule type="expression" dxfId="947" priority="1203" stopIfTrue="1">
      <formula>$C70=1</formula>
    </cfRule>
    <cfRule type="expression" dxfId="946" priority="1204" stopIfTrue="1">
      <formula>OR(AND(ISNUMBER($C70),$C70=0),$C70=2,$C70=3,$C70=4)</formula>
    </cfRule>
  </conditionalFormatting>
  <conditionalFormatting sqref="M22">
    <cfRule type="cellIs" dxfId="945" priority="1171" stopIfTrue="1" operator="notEqual">
      <formula>$N22</formula>
    </cfRule>
  </conditionalFormatting>
  <conditionalFormatting sqref="N22:O22 R22 W22:X22">
    <cfRule type="expression" dxfId="944" priority="1172" stopIfTrue="1">
      <formula>$C22=1</formula>
    </cfRule>
    <cfRule type="expression" dxfId="943" priority="1173" stopIfTrue="1">
      <formula>OR($C22=0,$C22=2,$C22=3,$C22=4)</formula>
    </cfRule>
  </conditionalFormatting>
  <conditionalFormatting sqref="V22">
    <cfRule type="expression" dxfId="942" priority="1174" stopIfTrue="1">
      <formula>$C22=1</formula>
    </cfRule>
    <cfRule type="expression" dxfId="941" priority="1175" stopIfTrue="1">
      <formula>OR($C22=0,$C22=2,$C22=3,$C22=4)</formula>
    </cfRule>
    <cfRule type="expression" dxfId="940" priority="1176" stopIfTrue="1">
      <formula>AND(TIPOORCAMENTO="Licitado",$C22&lt;&gt;"L",$C22&lt;&gt;-1)</formula>
    </cfRule>
  </conditionalFormatting>
  <conditionalFormatting sqref="P22:Q22 S22 Y22 AG22:AH22">
    <cfRule type="expression" dxfId="939" priority="1177" stopIfTrue="1">
      <formula>$C22=1</formula>
    </cfRule>
    <cfRule type="expression" dxfId="938" priority="1178" stopIfTrue="1">
      <formula>OR($C22=0,$C22=2,$C22=3,$C22=4)</formula>
    </cfRule>
  </conditionalFormatting>
  <conditionalFormatting sqref="AJ22">
    <cfRule type="expression" dxfId="937" priority="1179" stopIfTrue="1">
      <formula>OR(ACOMPANHAMENTO&lt;&gt;"BM",TIPOORCAMENTO="Licitado")</formula>
    </cfRule>
    <cfRule type="expression" dxfId="936" priority="1180" stopIfTrue="1">
      <formula>$C22=1</formula>
    </cfRule>
    <cfRule type="expression" dxfId="935" priority="1181" stopIfTrue="1">
      <formula>OR(AND(ISNUMBER($C22),$C22=0),$C22=2,$C22=3,$C22=4)</formula>
    </cfRule>
  </conditionalFormatting>
  <conditionalFormatting sqref="AL22">
    <cfRule type="expression" dxfId="934" priority="1182" stopIfTrue="1">
      <formula>TIPOORCAMENTO="PROPOSTO"</formula>
    </cfRule>
    <cfRule type="expression" dxfId="933" priority="1183" stopIfTrue="1">
      <formula>$C22=1</formula>
    </cfRule>
    <cfRule type="expression" dxfId="932" priority="1184" stopIfTrue="1">
      <formula>OR(AND(ISNUMBER($C22),$C22=0),$C22=2,$C22=3,$C22=4)</formula>
    </cfRule>
  </conditionalFormatting>
  <conditionalFormatting sqref="AM22:AN22">
    <cfRule type="expression" dxfId="931" priority="1185" stopIfTrue="1">
      <formula>TIPOORCAMENTO="PROPOSTO"</formula>
    </cfRule>
    <cfRule type="expression" dxfId="930" priority="1186" stopIfTrue="1">
      <formula>$C22=1</formula>
    </cfRule>
    <cfRule type="expression" dxfId="929" priority="1187" stopIfTrue="1">
      <formula>OR(AND(ISNUMBER($C22),$C22=0),$C22=2,$C22=3,$C22=4)</formula>
    </cfRule>
  </conditionalFormatting>
  <conditionalFormatting sqref="M23">
    <cfRule type="cellIs" dxfId="928" priority="1154" stopIfTrue="1" operator="notEqual">
      <formula>$N23</formula>
    </cfRule>
  </conditionalFormatting>
  <conditionalFormatting sqref="N23:O23 R23 W23:X23">
    <cfRule type="expression" dxfId="927" priority="1155" stopIfTrue="1">
      <formula>$C23=1</formula>
    </cfRule>
    <cfRule type="expression" dxfId="926" priority="1156" stopIfTrue="1">
      <formula>OR($C23=0,$C23=2,$C23=3,$C23=4)</formula>
    </cfRule>
  </conditionalFormatting>
  <conditionalFormatting sqref="V23">
    <cfRule type="expression" dxfId="925" priority="1157" stopIfTrue="1">
      <formula>$C23=1</formula>
    </cfRule>
    <cfRule type="expression" dxfId="924" priority="1158" stopIfTrue="1">
      <formula>OR($C23=0,$C23=2,$C23=3,$C23=4)</formula>
    </cfRule>
    <cfRule type="expression" dxfId="923" priority="1159" stopIfTrue="1">
      <formula>AND(TIPOORCAMENTO="Licitado",$C23&lt;&gt;"L",$C23&lt;&gt;-1)</formula>
    </cfRule>
  </conditionalFormatting>
  <conditionalFormatting sqref="P23:Q23 S23 Y23 AG23:AH23">
    <cfRule type="expression" dxfId="922" priority="1160" stopIfTrue="1">
      <formula>$C23=1</formula>
    </cfRule>
    <cfRule type="expression" dxfId="921" priority="1161" stopIfTrue="1">
      <formula>OR($C23=0,$C23=2,$C23=3,$C23=4)</formula>
    </cfRule>
  </conditionalFormatting>
  <conditionalFormatting sqref="AJ23">
    <cfRule type="expression" dxfId="920" priority="1162" stopIfTrue="1">
      <formula>OR(ACOMPANHAMENTO&lt;&gt;"BM",TIPOORCAMENTO="Licitado")</formula>
    </cfRule>
    <cfRule type="expression" dxfId="919" priority="1163" stopIfTrue="1">
      <formula>$C23=1</formula>
    </cfRule>
    <cfRule type="expression" dxfId="918" priority="1164" stopIfTrue="1">
      <formula>OR(AND(ISNUMBER($C23),$C23=0),$C23=2,$C23=3,$C23=4)</formula>
    </cfRule>
  </conditionalFormatting>
  <conditionalFormatting sqref="AL23">
    <cfRule type="expression" dxfId="917" priority="1165" stopIfTrue="1">
      <formula>TIPOORCAMENTO="PROPOSTO"</formula>
    </cfRule>
    <cfRule type="expression" dxfId="916" priority="1166" stopIfTrue="1">
      <formula>$C23=1</formula>
    </cfRule>
    <cfRule type="expression" dxfId="915" priority="1167" stopIfTrue="1">
      <formula>OR(AND(ISNUMBER($C23),$C23=0),$C23=2,$C23=3,$C23=4)</formula>
    </cfRule>
  </conditionalFormatting>
  <conditionalFormatting sqref="AM23:AN23">
    <cfRule type="expression" dxfId="914" priority="1168" stopIfTrue="1">
      <formula>TIPOORCAMENTO="PROPOSTO"</formula>
    </cfRule>
    <cfRule type="expression" dxfId="913" priority="1169" stopIfTrue="1">
      <formula>$C23=1</formula>
    </cfRule>
    <cfRule type="expression" dxfId="912" priority="1170" stopIfTrue="1">
      <formula>OR(AND(ISNUMBER($C23),$C23=0),$C23=2,$C23=3,$C23=4)</formula>
    </cfRule>
  </conditionalFormatting>
  <conditionalFormatting sqref="P32">
    <cfRule type="expression" dxfId="911" priority="1152" stopIfTrue="1">
      <formula>$C32=1</formula>
    </cfRule>
    <cfRule type="expression" dxfId="910" priority="1153" stopIfTrue="1">
      <formula>OR($C32=0,$C32=2,$C32=3,$C32=4)</formula>
    </cfRule>
  </conditionalFormatting>
  <conditionalFormatting sqref="M37:M39">
    <cfRule type="cellIs" dxfId="909" priority="1135" stopIfTrue="1" operator="notEqual">
      <formula>$N37</formula>
    </cfRule>
  </conditionalFormatting>
  <conditionalFormatting sqref="N37:O39 R37:R39 W39:X39 W37:W38">
    <cfRule type="expression" dxfId="908" priority="1136" stopIfTrue="1">
      <formula>$C37=1</formula>
    </cfRule>
    <cfRule type="expression" dxfId="907" priority="1137" stopIfTrue="1">
      <formula>OR($C37=0,$C37=2,$C37=3,$C37=4)</formula>
    </cfRule>
  </conditionalFormatting>
  <conditionalFormatting sqref="U37:V38 V39">
    <cfRule type="expression" dxfId="906" priority="1138" stopIfTrue="1">
      <formula>$C37=1</formula>
    </cfRule>
    <cfRule type="expression" dxfId="905" priority="1139" stopIfTrue="1">
      <formula>OR($C37=0,$C37=2,$C37=3,$C37=4)</formula>
    </cfRule>
    <cfRule type="expression" dxfId="904" priority="1140" stopIfTrue="1">
      <formula>AND(TIPOORCAMENTO="Licitado",$C37&lt;&gt;"L",$C37&lt;&gt;-1)</formula>
    </cfRule>
  </conditionalFormatting>
  <conditionalFormatting sqref="P37:Q39 S37:T38 Y37:Y39 AG37:AH39 S39">
    <cfRule type="expression" dxfId="903" priority="1141" stopIfTrue="1">
      <formula>$C37=1</formula>
    </cfRule>
    <cfRule type="expression" dxfId="902" priority="1142" stopIfTrue="1">
      <formula>OR($C37=0,$C37=2,$C37=3,$C37=4)</formula>
    </cfRule>
  </conditionalFormatting>
  <conditionalFormatting sqref="AJ37:AJ39">
    <cfRule type="expression" dxfId="901" priority="1143" stopIfTrue="1">
      <formula>OR(ACOMPANHAMENTO&lt;&gt;"BM",TIPOORCAMENTO="Licitado")</formula>
    </cfRule>
    <cfRule type="expression" dxfId="900" priority="1144" stopIfTrue="1">
      <formula>$C37=1</formula>
    </cfRule>
    <cfRule type="expression" dxfId="899" priority="1145" stopIfTrue="1">
      <formula>OR(AND(ISNUMBER($C37),$C37=0),$C37=2,$C37=3,$C37=4)</formula>
    </cfRule>
  </conditionalFormatting>
  <conditionalFormatting sqref="AL37:AL39">
    <cfRule type="expression" dxfId="898" priority="1146" stopIfTrue="1">
      <formula>TIPOORCAMENTO="PROPOSTO"</formula>
    </cfRule>
    <cfRule type="expression" dxfId="897" priority="1147" stopIfTrue="1">
      <formula>$C37=1</formula>
    </cfRule>
    <cfRule type="expression" dxfId="896" priority="1148" stopIfTrue="1">
      <formula>OR(AND(ISNUMBER($C37),$C37=0),$C37=2,$C37=3,$C37=4)</formula>
    </cfRule>
  </conditionalFormatting>
  <conditionalFormatting sqref="AM37:AN39">
    <cfRule type="expression" dxfId="895" priority="1149" stopIfTrue="1">
      <formula>TIPOORCAMENTO="PROPOSTO"</formula>
    </cfRule>
    <cfRule type="expression" dxfId="894" priority="1150" stopIfTrue="1">
      <formula>$C37=1</formula>
    </cfRule>
    <cfRule type="expression" dxfId="893" priority="1151" stopIfTrue="1">
      <formula>OR(AND(ISNUMBER($C37),$C37=0),$C37=2,$C37=3,$C37=4)</formula>
    </cfRule>
  </conditionalFormatting>
  <conditionalFormatting sqref="V40:V42">
    <cfRule type="expression" dxfId="892" priority="1132" stopIfTrue="1">
      <formula>$C40=1</formula>
    </cfRule>
    <cfRule type="expression" dxfId="891" priority="1133" stopIfTrue="1">
      <formula>OR($C40=0,$C40=2,$C40=3,$C40=4)</formula>
    </cfRule>
    <cfRule type="expression" dxfId="890" priority="1134" stopIfTrue="1">
      <formula>AND(TIPOORCAMENTO="Licitado",$C40&lt;&gt;"L",$C40&lt;&gt;-1)</formula>
    </cfRule>
  </conditionalFormatting>
  <conditionalFormatting sqref="U39:U42">
    <cfRule type="expression" dxfId="889" priority="1129" stopIfTrue="1">
      <formula>$C39=1</formula>
    </cfRule>
    <cfRule type="expression" dxfId="888" priority="1130" stopIfTrue="1">
      <formula>OR($C39=0,$C39=2,$C39=3,$C39=4)</formula>
    </cfRule>
    <cfRule type="expression" dxfId="887" priority="1131" stopIfTrue="1">
      <formula>AND(TIPOORCAMENTO="Licitado",$C39&lt;&gt;"L",$C39&lt;&gt;-1)</formula>
    </cfRule>
  </conditionalFormatting>
  <conditionalFormatting sqref="U44:V45 U50:V51 V49 V46">
    <cfRule type="expression" dxfId="886" priority="1126" stopIfTrue="1">
      <formula>$C44=1</formula>
    </cfRule>
    <cfRule type="expression" dxfId="885" priority="1127" stopIfTrue="1">
      <formula>OR($C44=0,$C44=2,$C44=3,$C44=4)</formula>
    </cfRule>
    <cfRule type="expression" dxfId="884" priority="1128" stopIfTrue="1">
      <formula>AND(TIPOORCAMENTO="Licitado",$C44&lt;&gt;"L",$C44&lt;&gt;-1)</formula>
    </cfRule>
  </conditionalFormatting>
  <conditionalFormatting sqref="M52">
    <cfRule type="cellIs" dxfId="883" priority="1109" stopIfTrue="1" operator="notEqual">
      <formula>$N52</formula>
    </cfRule>
  </conditionalFormatting>
  <conditionalFormatting sqref="N52:O52 R52 W52:X52">
    <cfRule type="expression" dxfId="882" priority="1110" stopIfTrue="1">
      <formula>$C52=1</formula>
    </cfRule>
    <cfRule type="expression" dxfId="881" priority="1111" stopIfTrue="1">
      <formula>OR($C52=0,$C52=2,$C52=3,$C52=4)</formula>
    </cfRule>
  </conditionalFormatting>
  <conditionalFormatting sqref="V52">
    <cfRule type="expression" dxfId="880" priority="1112" stopIfTrue="1">
      <formula>$C52=1</formula>
    </cfRule>
    <cfRule type="expression" dxfId="879" priority="1113" stopIfTrue="1">
      <formula>OR($C52=0,$C52=2,$C52=3,$C52=4)</formula>
    </cfRule>
    <cfRule type="expression" dxfId="878" priority="1114" stopIfTrue="1">
      <formula>AND(TIPOORCAMENTO="Licitado",$C52&lt;&gt;"L",$C52&lt;&gt;-1)</formula>
    </cfRule>
  </conditionalFormatting>
  <conditionalFormatting sqref="P52:Q52 S52 Y52 AG52:AH52">
    <cfRule type="expression" dxfId="877" priority="1115" stopIfTrue="1">
      <formula>$C52=1</formula>
    </cfRule>
    <cfRule type="expression" dxfId="876" priority="1116" stopIfTrue="1">
      <formula>OR($C52=0,$C52=2,$C52=3,$C52=4)</formula>
    </cfRule>
  </conditionalFormatting>
  <conditionalFormatting sqref="AJ52">
    <cfRule type="expression" dxfId="875" priority="1117" stopIfTrue="1">
      <formula>OR(ACOMPANHAMENTO&lt;&gt;"BM",TIPOORCAMENTO="Licitado")</formula>
    </cfRule>
    <cfRule type="expression" dxfId="874" priority="1118" stopIfTrue="1">
      <formula>$C52=1</formula>
    </cfRule>
    <cfRule type="expression" dxfId="873" priority="1119" stopIfTrue="1">
      <formula>OR(AND(ISNUMBER($C52),$C52=0),$C52=2,$C52=3,$C52=4)</formula>
    </cfRule>
  </conditionalFormatting>
  <conditionalFormatting sqref="AL52">
    <cfRule type="expression" dxfId="872" priority="1120" stopIfTrue="1">
      <formula>TIPOORCAMENTO="PROPOSTO"</formula>
    </cfRule>
    <cfRule type="expression" dxfId="871" priority="1121" stopIfTrue="1">
      <formula>$C52=1</formula>
    </cfRule>
    <cfRule type="expression" dxfId="870" priority="1122" stopIfTrue="1">
      <formula>OR(AND(ISNUMBER($C52),$C52=0),$C52=2,$C52=3,$C52=4)</formula>
    </cfRule>
  </conditionalFormatting>
  <conditionalFormatting sqref="AM52:AN52">
    <cfRule type="expression" dxfId="869" priority="1123" stopIfTrue="1">
      <formula>TIPOORCAMENTO="PROPOSTO"</formula>
    </cfRule>
    <cfRule type="expression" dxfId="868" priority="1124" stopIfTrue="1">
      <formula>$C52=1</formula>
    </cfRule>
    <cfRule type="expression" dxfId="867" priority="1125" stopIfTrue="1">
      <formula>OR(AND(ISNUMBER($C52),$C52=0),$C52=2,$C52=3,$C52=4)</formula>
    </cfRule>
  </conditionalFormatting>
  <conditionalFormatting sqref="U49">
    <cfRule type="expression" dxfId="866" priority="1106" stopIfTrue="1">
      <formula>$C49=1</formula>
    </cfRule>
    <cfRule type="expression" dxfId="865" priority="1107" stopIfTrue="1">
      <formula>OR($C49=0,$C49=2,$C49=3,$C49=4)</formula>
    </cfRule>
    <cfRule type="expression" dxfId="864" priority="1108" stopIfTrue="1">
      <formula>AND(TIPOORCAMENTO="Licitado",$C49&lt;&gt;"L",$C49&lt;&gt;-1)</formula>
    </cfRule>
  </conditionalFormatting>
  <conditionalFormatting sqref="U46">
    <cfRule type="expression" dxfId="863" priority="1103" stopIfTrue="1">
      <formula>$C46=1</formula>
    </cfRule>
    <cfRule type="expression" dxfId="862" priority="1104" stopIfTrue="1">
      <formula>OR($C46=0,$C46=2,$C46=3,$C46=4)</formula>
    </cfRule>
    <cfRule type="expression" dxfId="861" priority="1105" stopIfTrue="1">
      <formula>AND(TIPOORCAMENTO="Licitado",$C46&lt;&gt;"L",$C46&lt;&gt;-1)</formula>
    </cfRule>
  </conditionalFormatting>
  <conditionalFormatting sqref="U52">
    <cfRule type="expression" dxfId="860" priority="1100" stopIfTrue="1">
      <formula>$C52=1</formula>
    </cfRule>
    <cfRule type="expression" dxfId="859" priority="1101" stopIfTrue="1">
      <formula>OR($C52=0,$C52=2,$C52=3,$C52=4)</formula>
    </cfRule>
    <cfRule type="expression" dxfId="858" priority="1102" stopIfTrue="1">
      <formula>AND(TIPOORCAMENTO="Licitado",$C52&lt;&gt;"L",$C52&lt;&gt;-1)</formula>
    </cfRule>
  </conditionalFormatting>
  <conditionalFormatting sqref="U71:V71 U74:V75 V72:V73 U78:V78">
    <cfRule type="expression" dxfId="857" priority="1086" stopIfTrue="1">
      <formula>$C71=1</formula>
    </cfRule>
    <cfRule type="expression" dxfId="856" priority="1087" stopIfTrue="1">
      <formula>OR($C71=0,$C71=2,$C71=3,$C71=4)</formula>
    </cfRule>
    <cfRule type="expression" dxfId="855" priority="1088" stopIfTrue="1">
      <formula>AND(TIPOORCAMENTO="Licitado",$C71&lt;&gt;"L",$C71&lt;&gt;-1)</formula>
    </cfRule>
  </conditionalFormatting>
  <conditionalFormatting sqref="S71:T71 S74:T75 S72:S73 S78:T78">
    <cfRule type="expression" dxfId="854" priority="1089" stopIfTrue="1">
      <formula>$C71=1</formula>
    </cfRule>
    <cfRule type="expression" dxfId="853" priority="1090" stopIfTrue="1">
      <formula>OR($C71=0,$C71=2,$C71=3,$C71=4)</formula>
    </cfRule>
  </conditionalFormatting>
  <conditionalFormatting sqref="M79 M81 M93:M99">
    <cfRule type="cellIs" dxfId="852" priority="1066" stopIfTrue="1" operator="notEqual">
      <formula>$N79</formula>
    </cfRule>
  </conditionalFormatting>
  <conditionalFormatting sqref="N79:O79 R79 W79:X79 W81:X81 R81 N81:O81 N93:O99 R93:R98 W95:X97 W93:W94 W99:X99 W98">
    <cfRule type="expression" dxfId="851" priority="1067" stopIfTrue="1">
      <formula>$C79=1</formula>
    </cfRule>
    <cfRule type="expression" dxfId="850" priority="1068" stopIfTrue="1">
      <formula>OR($C79=0,$C79=2,$C79=3,$C79=4)</formula>
    </cfRule>
  </conditionalFormatting>
  <conditionalFormatting sqref="V79 U98:V98 V95:V97 V99 U93:V94 V81">
    <cfRule type="expression" dxfId="849" priority="1069" stopIfTrue="1">
      <formula>$C79=1</formula>
    </cfRule>
    <cfRule type="expression" dxfId="848" priority="1070" stopIfTrue="1">
      <formula>OR($C79=0,$C79=2,$C79=3,$C79=4)</formula>
    </cfRule>
    <cfRule type="expression" dxfId="847" priority="1071" stopIfTrue="1">
      <formula>AND(TIPOORCAMENTO="Licitado",$C79&lt;&gt;"L",$C79&lt;&gt;-1)</formula>
    </cfRule>
  </conditionalFormatting>
  <conditionalFormatting sqref="P79:Q79 S79 Y79 AG79:AH79 AG81:AH81 Y81 S81 P81:Q81 P93:Q99 S93:T94 Y93:Y99 AG93:AH99 S98:T98 S95:S97 S99">
    <cfRule type="expression" dxfId="846" priority="1072" stopIfTrue="1">
      <formula>$C79=1</formula>
    </cfRule>
    <cfRule type="expression" dxfId="845" priority="1073" stopIfTrue="1">
      <formula>OR($C79=0,$C79=2,$C79=3,$C79=4)</formula>
    </cfRule>
  </conditionalFormatting>
  <conditionalFormatting sqref="AJ79 AJ81 AJ93:AJ99">
    <cfRule type="expression" dxfId="844" priority="1074" stopIfTrue="1">
      <formula>OR(ACOMPANHAMENTO&lt;&gt;"BM",TIPOORCAMENTO="Licitado")</formula>
    </cfRule>
    <cfRule type="expression" dxfId="843" priority="1075" stopIfTrue="1">
      <formula>$C79=1</formula>
    </cfRule>
    <cfRule type="expression" dxfId="842" priority="1076" stopIfTrue="1">
      <formula>OR(AND(ISNUMBER($C79),$C79=0),$C79=2,$C79=3,$C79=4)</formula>
    </cfRule>
  </conditionalFormatting>
  <conditionalFormatting sqref="AL79 AL81 AL93:AL99">
    <cfRule type="expression" dxfId="841" priority="1077" stopIfTrue="1">
      <formula>TIPOORCAMENTO="PROPOSTO"</formula>
    </cfRule>
    <cfRule type="expression" dxfId="840" priority="1078" stopIfTrue="1">
      <formula>$C79=1</formula>
    </cfRule>
    <cfRule type="expression" dxfId="839" priority="1079" stopIfTrue="1">
      <formula>OR(AND(ISNUMBER($C79),$C79=0),$C79=2,$C79=3,$C79=4)</formula>
    </cfRule>
  </conditionalFormatting>
  <conditionalFormatting sqref="AM79:AN79 AM81:AN81 AM93:AN99">
    <cfRule type="expression" dxfId="838" priority="1080" stopIfTrue="1">
      <formula>TIPOORCAMENTO="PROPOSTO"</formula>
    </cfRule>
    <cfRule type="expression" dxfId="837" priority="1081" stopIfTrue="1">
      <formula>$C79=1</formula>
    </cfRule>
    <cfRule type="expression" dxfId="836" priority="1082" stopIfTrue="1">
      <formula>OR(AND(ISNUMBER($C79),$C79=0),$C79=2,$C79=3,$C79=4)</formula>
    </cfRule>
  </conditionalFormatting>
  <conditionalFormatting sqref="M121">
    <cfRule type="cellIs" dxfId="835" priority="1049" stopIfTrue="1" operator="notEqual">
      <formula>$N121</formula>
    </cfRule>
  </conditionalFormatting>
  <conditionalFormatting sqref="N121:O121 W121:X121 R99">
    <cfRule type="expression" dxfId="834" priority="1050" stopIfTrue="1">
      <formula>$C99=1</formula>
    </cfRule>
    <cfRule type="expression" dxfId="833" priority="1051" stopIfTrue="1">
      <formula>OR($C99=0,$C99=2,$C99=3,$C99=4)</formula>
    </cfRule>
  </conditionalFormatting>
  <conditionalFormatting sqref="V121">
    <cfRule type="expression" dxfId="832" priority="1052" stopIfTrue="1">
      <formula>$C121=1</formula>
    </cfRule>
    <cfRule type="expression" dxfId="831" priority="1053" stopIfTrue="1">
      <formula>OR($C121=0,$C121=2,$C121=3,$C121=4)</formula>
    </cfRule>
    <cfRule type="expression" dxfId="830" priority="1054" stopIfTrue="1">
      <formula>AND(TIPOORCAMENTO="Licitado",$C121&lt;&gt;"L",$C121&lt;&gt;-1)</formula>
    </cfRule>
  </conditionalFormatting>
  <conditionalFormatting sqref="P121:Q121 S121 Y121 AG121:AH121">
    <cfRule type="expression" dxfId="829" priority="1055" stopIfTrue="1">
      <formula>$C121=1</formula>
    </cfRule>
    <cfRule type="expression" dxfId="828" priority="1056" stopIfTrue="1">
      <formula>OR($C121=0,$C121=2,$C121=3,$C121=4)</formula>
    </cfRule>
  </conditionalFormatting>
  <conditionalFormatting sqref="AJ121">
    <cfRule type="expression" dxfId="827" priority="1057" stopIfTrue="1">
      <formula>OR(ACOMPANHAMENTO&lt;&gt;"BM",TIPOORCAMENTO="Licitado")</formula>
    </cfRule>
    <cfRule type="expression" dxfId="826" priority="1058" stopIfTrue="1">
      <formula>$C121=1</formula>
    </cfRule>
    <cfRule type="expression" dxfId="825" priority="1059" stopIfTrue="1">
      <formula>OR(AND(ISNUMBER($C121),$C121=0),$C121=2,$C121=3,$C121=4)</formula>
    </cfRule>
  </conditionalFormatting>
  <conditionalFormatting sqref="AL121">
    <cfRule type="expression" dxfId="824" priority="1060" stopIfTrue="1">
      <formula>TIPOORCAMENTO="PROPOSTO"</formula>
    </cfRule>
    <cfRule type="expression" dxfId="823" priority="1061" stopIfTrue="1">
      <formula>$C121=1</formula>
    </cfRule>
    <cfRule type="expression" dxfId="822" priority="1062" stopIfTrue="1">
      <formula>OR(AND(ISNUMBER($C121),$C121=0),$C121=2,$C121=3,$C121=4)</formula>
    </cfRule>
  </conditionalFormatting>
  <conditionalFormatting sqref="AM121:AN121">
    <cfRule type="expression" dxfId="821" priority="1063" stopIfTrue="1">
      <formula>TIPOORCAMENTO="PROPOSTO"</formula>
    </cfRule>
    <cfRule type="expression" dxfId="820" priority="1064" stopIfTrue="1">
      <formula>$C121=1</formula>
    </cfRule>
    <cfRule type="expression" dxfId="819" priority="1065" stopIfTrue="1">
      <formula>OR(AND(ISNUMBER($C121),$C121=0),$C121=2,$C121=3,$C121=4)</formula>
    </cfRule>
  </conditionalFormatting>
  <conditionalFormatting sqref="U72:U73">
    <cfRule type="expression" dxfId="818" priority="1046" stopIfTrue="1">
      <formula>$C72=1</formula>
    </cfRule>
    <cfRule type="expression" dxfId="817" priority="1047" stopIfTrue="1">
      <formula>OR($C72=0,$C72=2,$C72=3,$C72=4)</formula>
    </cfRule>
    <cfRule type="expression" dxfId="816" priority="1048" stopIfTrue="1">
      <formula>AND(TIPOORCAMENTO="Licitado",$C72&lt;&gt;"L",$C72&lt;&gt;-1)</formula>
    </cfRule>
  </conditionalFormatting>
  <conditionalFormatting sqref="U95:U97">
    <cfRule type="expression" dxfId="815" priority="1040" stopIfTrue="1">
      <formula>$C95=1</formula>
    </cfRule>
    <cfRule type="expression" dxfId="814" priority="1041" stopIfTrue="1">
      <formula>OR($C95=0,$C95=2,$C95=3,$C95=4)</formula>
    </cfRule>
    <cfRule type="expression" dxfId="813" priority="1042" stopIfTrue="1">
      <formula>AND(TIPOORCAMENTO="Licitado",$C95&lt;&gt;"L",$C95&lt;&gt;-1)</formula>
    </cfRule>
  </conditionalFormatting>
  <conditionalFormatting sqref="M100 M112:M119">
    <cfRule type="cellIs" dxfId="812" priority="1023" stopIfTrue="1" operator="notEqual">
      <formula>$N100</formula>
    </cfRule>
  </conditionalFormatting>
  <conditionalFormatting sqref="W100:X100 R100 N100:O100 N112:O119 R112:R119 W114:X116 W112:W113 W119:X119 W117:W118">
    <cfRule type="expression" dxfId="811" priority="1024" stopIfTrue="1">
      <formula>$C100=1</formula>
    </cfRule>
    <cfRule type="expression" dxfId="810" priority="1025" stopIfTrue="1">
      <formula>OR($C100=0,$C100=2,$C100=3,$C100=4)</formula>
    </cfRule>
  </conditionalFormatting>
  <conditionalFormatting sqref="U112:V113 V100 U117:V118 V114:V116 V119">
    <cfRule type="expression" dxfId="809" priority="1026" stopIfTrue="1">
      <formula>$C100=1</formula>
    </cfRule>
    <cfRule type="expression" dxfId="808" priority="1027" stopIfTrue="1">
      <formula>OR($C100=0,$C100=2,$C100=3,$C100=4)</formula>
    </cfRule>
    <cfRule type="expression" dxfId="807" priority="1028" stopIfTrue="1">
      <formula>AND(TIPOORCAMENTO="Licitado",$C100&lt;&gt;"L",$C100&lt;&gt;-1)</formula>
    </cfRule>
  </conditionalFormatting>
  <conditionalFormatting sqref="AG100:AH100 Y100 S100 P100:Q100 P112:Q119 S112:T113 Y112:Y119 AG112:AH119 S117:T118 S114:S116 S119">
    <cfRule type="expression" dxfId="806" priority="1029" stopIfTrue="1">
      <formula>$C100=1</formula>
    </cfRule>
    <cfRule type="expression" dxfId="805" priority="1030" stopIfTrue="1">
      <formula>OR($C100=0,$C100=2,$C100=3,$C100=4)</formula>
    </cfRule>
  </conditionalFormatting>
  <conditionalFormatting sqref="AJ112:AJ119">
    <cfRule type="expression" dxfId="804" priority="1031" stopIfTrue="1">
      <formula>OR(ACOMPANHAMENTO&lt;&gt;"BM",TIPOORCAMENTO="Licitado")</formula>
    </cfRule>
    <cfRule type="expression" dxfId="803" priority="1032" stopIfTrue="1">
      <formula>$C112=1</formula>
    </cfRule>
    <cfRule type="expression" dxfId="802" priority="1033" stopIfTrue="1">
      <formula>OR(AND(ISNUMBER($C112),$C112=0),$C112=2,$C112=3,$C112=4)</formula>
    </cfRule>
  </conditionalFormatting>
  <conditionalFormatting sqref="AL100 AL112:AL119">
    <cfRule type="expression" dxfId="801" priority="1034" stopIfTrue="1">
      <formula>TIPOORCAMENTO="PROPOSTO"</formula>
    </cfRule>
    <cfRule type="expression" dxfId="800" priority="1035" stopIfTrue="1">
      <formula>$C100=1</formula>
    </cfRule>
    <cfRule type="expression" dxfId="799" priority="1036" stopIfTrue="1">
      <formula>OR(AND(ISNUMBER($C100),$C100=0),$C100=2,$C100=3,$C100=4)</formula>
    </cfRule>
  </conditionalFormatting>
  <conditionalFormatting sqref="AM100:AN100 AM112:AN119">
    <cfRule type="expression" dxfId="798" priority="1037" stopIfTrue="1">
      <formula>TIPOORCAMENTO="PROPOSTO"</formula>
    </cfRule>
    <cfRule type="expression" dxfId="797" priority="1038" stopIfTrue="1">
      <formula>$C100=1</formula>
    </cfRule>
    <cfRule type="expression" dxfId="796" priority="1039" stopIfTrue="1">
      <formula>OR(AND(ISNUMBER($C100),$C100=0),$C100=2,$C100=3,$C100=4)</formula>
    </cfRule>
  </conditionalFormatting>
  <conditionalFormatting sqref="M120">
    <cfRule type="cellIs" dxfId="795" priority="1009" stopIfTrue="1" operator="notEqual">
      <formula>$N120</formula>
    </cfRule>
  </conditionalFormatting>
  <conditionalFormatting sqref="N120:O120 W120:X120 R120:R121">
    <cfRule type="expression" dxfId="794" priority="1010" stopIfTrue="1">
      <formula>$C120=1</formula>
    </cfRule>
    <cfRule type="expression" dxfId="793" priority="1011" stopIfTrue="1">
      <formula>OR($C120=0,$C120=2,$C120=3,$C120=4)</formula>
    </cfRule>
  </conditionalFormatting>
  <conditionalFormatting sqref="V120">
    <cfRule type="expression" dxfId="792" priority="1012" stopIfTrue="1">
      <formula>$C120=1</formula>
    </cfRule>
    <cfRule type="expression" dxfId="791" priority="1013" stopIfTrue="1">
      <formula>OR($C120=0,$C120=2,$C120=3,$C120=4)</formula>
    </cfRule>
    <cfRule type="expression" dxfId="790" priority="1014" stopIfTrue="1">
      <formula>AND(TIPOORCAMENTO="Licitado",$C120&lt;&gt;"L",$C120&lt;&gt;-1)</formula>
    </cfRule>
  </conditionalFormatting>
  <conditionalFormatting sqref="P120:Q120 S120 Y120 AG120:AH120">
    <cfRule type="expression" dxfId="789" priority="1015" stopIfTrue="1">
      <formula>$C120=1</formula>
    </cfRule>
    <cfRule type="expression" dxfId="788" priority="1016" stopIfTrue="1">
      <formula>OR($C120=0,$C120=2,$C120=3,$C120=4)</formula>
    </cfRule>
  </conditionalFormatting>
  <conditionalFormatting sqref="AL120">
    <cfRule type="expression" dxfId="787" priority="1017" stopIfTrue="1">
      <formula>TIPOORCAMENTO="PROPOSTO"</formula>
    </cfRule>
    <cfRule type="expression" dxfId="786" priority="1018" stopIfTrue="1">
      <formula>$C120=1</formula>
    </cfRule>
    <cfRule type="expression" dxfId="785" priority="1019" stopIfTrue="1">
      <formula>OR(AND(ISNUMBER($C120),$C120=0),$C120=2,$C120=3,$C120=4)</formula>
    </cfRule>
  </conditionalFormatting>
  <conditionalFormatting sqref="AM120:AN120">
    <cfRule type="expression" dxfId="784" priority="1020" stopIfTrue="1">
      <formula>TIPOORCAMENTO="PROPOSTO"</formula>
    </cfRule>
    <cfRule type="expression" dxfId="783" priority="1021" stopIfTrue="1">
      <formula>$C120=1</formula>
    </cfRule>
    <cfRule type="expression" dxfId="782" priority="1022" stopIfTrue="1">
      <formula>OR(AND(ISNUMBER($C120),$C120=0),$C120=2,$C120=3,$C120=4)</formula>
    </cfRule>
  </conditionalFormatting>
  <conditionalFormatting sqref="U99:U111">
    <cfRule type="expression" dxfId="781" priority="1006" stopIfTrue="1">
      <formula>$C99=1</formula>
    </cfRule>
    <cfRule type="expression" dxfId="780" priority="1007" stopIfTrue="1">
      <formula>OR($C99=0,$C99=2,$C99=3,$C99=4)</formula>
    </cfRule>
    <cfRule type="expression" dxfId="779" priority="1008" stopIfTrue="1">
      <formula>AND(TIPOORCAMENTO="Licitado",$C99&lt;&gt;"L",$C99&lt;&gt;-1)</formula>
    </cfRule>
  </conditionalFormatting>
  <conditionalFormatting sqref="AJ122">
    <cfRule type="expression" dxfId="778" priority="1003" stopIfTrue="1">
      <formula>OR(ACOMPANHAMENTO&lt;&gt;"BM",TIPOORCAMENTO="Licitado")</formula>
    </cfRule>
    <cfRule type="expression" dxfId="777" priority="1004" stopIfTrue="1">
      <formula>$C122=1</formula>
    </cfRule>
    <cfRule type="expression" dxfId="776" priority="1005" stopIfTrue="1">
      <formula>OR(AND(ISNUMBER($C122),$C122=0),$C122=2,$C122=3,$C122=4)</formula>
    </cfRule>
  </conditionalFormatting>
  <conditionalFormatting sqref="M196:M197 M142">
    <cfRule type="cellIs" dxfId="775" priority="986" stopIfTrue="1" operator="notEqual">
      <formula>$N142</formula>
    </cfRule>
  </conditionalFormatting>
  <conditionalFormatting sqref="W196:W197 R196:R197 N196:O197 N142:O142 R142 W142">
    <cfRule type="expression" dxfId="774" priority="987" stopIfTrue="1">
      <formula>$C142=1</formula>
    </cfRule>
    <cfRule type="expression" dxfId="773" priority="988" stopIfTrue="1">
      <formula>OR($C142=0,$C142=2,$C142=3,$C142=4)</formula>
    </cfRule>
  </conditionalFormatting>
  <conditionalFormatting sqref="V196:V197 V142">
    <cfRule type="expression" dxfId="772" priority="989" stopIfTrue="1">
      <formula>$C142=1</formula>
    </cfRule>
    <cfRule type="expression" dxfId="771" priority="990" stopIfTrue="1">
      <formula>OR($C142=0,$C142=2,$C142=3,$C142=4)</formula>
    </cfRule>
    <cfRule type="expression" dxfId="770" priority="991" stopIfTrue="1">
      <formula>AND(TIPOORCAMENTO="Licitado",$C142&lt;&gt;"L",$C142&lt;&gt;-1)</formula>
    </cfRule>
  </conditionalFormatting>
  <conditionalFormatting sqref="AG196:AH197 Y196:Y197 S196:T197 P196:Q197 P142:Q142 S142:T142 Y142 AG142:AH142 S141">
    <cfRule type="expression" dxfId="769" priority="992" stopIfTrue="1">
      <formula>$C141=1</formula>
    </cfRule>
    <cfRule type="expression" dxfId="768" priority="993" stopIfTrue="1">
      <formula>OR($C141=0,$C141=2,$C141=3,$C141=4)</formula>
    </cfRule>
  </conditionalFormatting>
  <conditionalFormatting sqref="AJ196:AJ197 AJ142">
    <cfRule type="expression" dxfId="767" priority="994" stopIfTrue="1">
      <formula>OR(ACOMPANHAMENTO&lt;&gt;"BM",TIPOORCAMENTO="Licitado")</formula>
    </cfRule>
    <cfRule type="expression" dxfId="766" priority="995" stopIfTrue="1">
      <formula>$C142=1</formula>
    </cfRule>
    <cfRule type="expression" dxfId="765" priority="996" stopIfTrue="1">
      <formula>OR(AND(ISNUMBER($C142),$C142=0),$C142=2,$C142=3,$C142=4)</formula>
    </cfRule>
  </conditionalFormatting>
  <conditionalFormatting sqref="AL196:AL197 AL142">
    <cfRule type="expression" dxfId="764" priority="997" stopIfTrue="1">
      <formula>TIPOORCAMENTO="PROPOSTO"</formula>
    </cfRule>
    <cfRule type="expression" dxfId="763" priority="998" stopIfTrue="1">
      <formula>$C142=1</formula>
    </cfRule>
    <cfRule type="expression" dxfId="762" priority="999" stopIfTrue="1">
      <formula>OR(AND(ISNUMBER($C142),$C142=0),$C142=2,$C142=3,$C142=4)</formula>
    </cfRule>
  </conditionalFormatting>
  <conditionalFormatting sqref="AM196:AN197 AM142:AN142">
    <cfRule type="expression" dxfId="761" priority="1000" stopIfTrue="1">
      <formula>TIPOORCAMENTO="PROPOSTO"</formula>
    </cfRule>
    <cfRule type="expression" dxfId="760" priority="1001" stopIfTrue="1">
      <formula>$C142=1</formula>
    </cfRule>
    <cfRule type="expression" dxfId="759" priority="1002" stopIfTrue="1">
      <formula>OR(AND(ISNUMBER($C142),$C142=0),$C142=2,$C142=3,$C142=4)</formula>
    </cfRule>
  </conditionalFormatting>
  <conditionalFormatting sqref="M198:M199">
    <cfRule type="cellIs" dxfId="758" priority="969" stopIfTrue="1" operator="notEqual">
      <formula>$N198</formula>
    </cfRule>
  </conditionalFormatting>
  <conditionalFormatting sqref="N198:O199 R198:R199 W198:X199">
    <cfRule type="expression" dxfId="757" priority="970" stopIfTrue="1">
      <formula>$C198=1</formula>
    </cfRule>
    <cfRule type="expression" dxfId="756" priority="971" stopIfTrue="1">
      <formula>OR($C198=0,$C198=2,$C198=3,$C198=4)</formula>
    </cfRule>
  </conditionalFormatting>
  <conditionalFormatting sqref="V198:V199">
    <cfRule type="expression" dxfId="755" priority="972" stopIfTrue="1">
      <formula>$C198=1</formula>
    </cfRule>
    <cfRule type="expression" dxfId="754" priority="973" stopIfTrue="1">
      <formula>OR($C198=0,$C198=2,$C198=3,$C198=4)</formula>
    </cfRule>
    <cfRule type="expression" dxfId="753" priority="974" stopIfTrue="1">
      <formula>AND(TIPOORCAMENTO="Licitado",$C198&lt;&gt;"L",$C198&lt;&gt;-1)</formula>
    </cfRule>
  </conditionalFormatting>
  <conditionalFormatting sqref="P198:Q199 S198:S199 Y198:Y199 AG198:AH199">
    <cfRule type="expression" dxfId="752" priority="975" stopIfTrue="1">
      <formula>$C198=1</formula>
    </cfRule>
    <cfRule type="expression" dxfId="751" priority="976" stopIfTrue="1">
      <formula>OR($C198=0,$C198=2,$C198=3,$C198=4)</formula>
    </cfRule>
  </conditionalFormatting>
  <conditionalFormatting sqref="AJ198:AJ199">
    <cfRule type="expression" dxfId="750" priority="977" stopIfTrue="1">
      <formula>OR(ACOMPANHAMENTO&lt;&gt;"BM",TIPOORCAMENTO="Licitado")</formula>
    </cfRule>
    <cfRule type="expression" dxfId="749" priority="978" stopIfTrue="1">
      <formula>$C198=1</formula>
    </cfRule>
    <cfRule type="expression" dxfId="748" priority="979" stopIfTrue="1">
      <formula>OR(AND(ISNUMBER($C198),$C198=0),$C198=2,$C198=3,$C198=4)</formula>
    </cfRule>
  </conditionalFormatting>
  <conditionalFormatting sqref="AL198:AL199">
    <cfRule type="expression" dxfId="747" priority="980" stopIfTrue="1">
      <formula>TIPOORCAMENTO="PROPOSTO"</formula>
    </cfRule>
    <cfRule type="expression" dxfId="746" priority="981" stopIfTrue="1">
      <formula>$C198=1</formula>
    </cfRule>
    <cfRule type="expression" dxfId="745" priority="982" stopIfTrue="1">
      <formula>OR(AND(ISNUMBER($C198),$C198=0),$C198=2,$C198=3,$C198=4)</formula>
    </cfRule>
  </conditionalFormatting>
  <conditionalFormatting sqref="AM198:AN199">
    <cfRule type="expression" dxfId="744" priority="983" stopIfTrue="1">
      <formula>TIPOORCAMENTO="PROPOSTO"</formula>
    </cfRule>
    <cfRule type="expression" dxfId="743" priority="984" stopIfTrue="1">
      <formula>$C198=1</formula>
    </cfRule>
    <cfRule type="expression" dxfId="742" priority="985" stopIfTrue="1">
      <formula>OR(AND(ISNUMBER($C198),$C198=0),$C198=2,$C198=3,$C198=4)</formula>
    </cfRule>
  </conditionalFormatting>
  <conditionalFormatting sqref="U114:U116">
    <cfRule type="expression" dxfId="741" priority="966" stopIfTrue="1">
      <formula>$C114=1</formula>
    </cfRule>
    <cfRule type="expression" dxfId="740" priority="967" stopIfTrue="1">
      <formula>OR($C114=0,$C114=2,$C114=3,$C114=4)</formula>
    </cfRule>
    <cfRule type="expression" dxfId="739" priority="968" stopIfTrue="1">
      <formula>AND(TIPOORCAMENTO="Licitado",$C114&lt;&gt;"L",$C114&lt;&gt;-1)</formula>
    </cfRule>
  </conditionalFormatting>
  <conditionalFormatting sqref="AJ120">
    <cfRule type="expression" dxfId="738" priority="963" stopIfTrue="1">
      <formula>OR(ACOMPANHAMENTO&lt;&gt;"BM",TIPOORCAMENTO="Licitado")</formula>
    </cfRule>
    <cfRule type="expression" dxfId="737" priority="964" stopIfTrue="1">
      <formula>$C120=1</formula>
    </cfRule>
    <cfRule type="expression" dxfId="736" priority="965" stopIfTrue="1">
      <formula>OR(AND(ISNUMBER($C120),$C120=0),$C120=2,$C120=3,$C120=4)</formula>
    </cfRule>
  </conditionalFormatting>
  <conditionalFormatting sqref="AJ123">
    <cfRule type="expression" dxfId="735" priority="960" stopIfTrue="1">
      <formula>OR(ACOMPANHAMENTO&lt;&gt;"BM",TIPOORCAMENTO="Licitado")</formula>
    </cfRule>
    <cfRule type="expression" dxfId="734" priority="961" stopIfTrue="1">
      <formula>$C123=1</formula>
    </cfRule>
    <cfRule type="expression" dxfId="733" priority="962" stopIfTrue="1">
      <formula>OR(AND(ISNUMBER($C123),$C123=0),$C123=2,$C123=3,$C123=4)</formula>
    </cfRule>
  </conditionalFormatting>
  <conditionalFormatting sqref="AJ124">
    <cfRule type="expression" dxfId="732" priority="957" stopIfTrue="1">
      <formula>OR(ACOMPANHAMENTO&lt;&gt;"BM",TIPOORCAMENTO="Licitado")</formula>
    </cfRule>
    <cfRule type="expression" dxfId="731" priority="958" stopIfTrue="1">
      <formula>$C124=1</formula>
    </cfRule>
    <cfRule type="expression" dxfId="730" priority="959" stopIfTrue="1">
      <formula>OR(AND(ISNUMBER($C124),$C124=0),$C124=2,$C124=3,$C124=4)</formula>
    </cfRule>
  </conditionalFormatting>
  <conditionalFormatting sqref="M200:M202">
    <cfRule type="cellIs" dxfId="729" priority="940" stopIfTrue="1" operator="notEqual">
      <formula>$N200</formula>
    </cfRule>
  </conditionalFormatting>
  <conditionalFormatting sqref="N200:O202 R200:R202 W201:X202 W200">
    <cfRule type="expression" dxfId="728" priority="941" stopIfTrue="1">
      <formula>$C200=1</formula>
    </cfRule>
    <cfRule type="expression" dxfId="727" priority="942" stopIfTrue="1">
      <formula>OR($C200=0,$C200=2,$C200=3,$C200=4)</formula>
    </cfRule>
  </conditionalFormatting>
  <conditionalFormatting sqref="U200:V200 V201:V202">
    <cfRule type="expression" dxfId="726" priority="943" stopIfTrue="1">
      <formula>$C200=1</formula>
    </cfRule>
    <cfRule type="expression" dxfId="725" priority="944" stopIfTrue="1">
      <formula>OR($C200=0,$C200=2,$C200=3,$C200=4)</formula>
    </cfRule>
    <cfRule type="expression" dxfId="724" priority="945" stopIfTrue="1">
      <formula>AND(TIPOORCAMENTO="Licitado",$C200&lt;&gt;"L",$C200&lt;&gt;-1)</formula>
    </cfRule>
  </conditionalFormatting>
  <conditionalFormatting sqref="P200:Q202 S200:T200 Y200:Y202 AG200:AH202 S201:S202">
    <cfRule type="expression" dxfId="723" priority="946" stopIfTrue="1">
      <formula>$C200=1</formula>
    </cfRule>
    <cfRule type="expression" dxfId="722" priority="947" stopIfTrue="1">
      <formula>OR($C200=0,$C200=2,$C200=3,$C200=4)</formula>
    </cfRule>
  </conditionalFormatting>
  <conditionalFormatting sqref="AJ200:AJ202">
    <cfRule type="expression" dxfId="721" priority="948" stopIfTrue="1">
      <formula>OR(ACOMPANHAMENTO&lt;&gt;"BM",TIPOORCAMENTO="Licitado")</formula>
    </cfRule>
    <cfRule type="expression" dxfId="720" priority="949" stopIfTrue="1">
      <formula>$C200=1</formula>
    </cfRule>
    <cfRule type="expression" dxfId="719" priority="950" stopIfTrue="1">
      <formula>OR(AND(ISNUMBER($C200),$C200=0),$C200=2,$C200=3,$C200=4)</formula>
    </cfRule>
  </conditionalFormatting>
  <conditionalFormatting sqref="AL200:AL202">
    <cfRule type="expression" dxfId="718" priority="951" stopIfTrue="1">
      <formula>TIPOORCAMENTO="PROPOSTO"</formula>
    </cfRule>
    <cfRule type="expression" dxfId="717" priority="952" stopIfTrue="1">
      <formula>$C200=1</formula>
    </cfRule>
    <cfRule type="expression" dxfId="716" priority="953" stopIfTrue="1">
      <formula>OR(AND(ISNUMBER($C200),$C200=0),$C200=2,$C200=3,$C200=4)</formula>
    </cfRule>
  </conditionalFormatting>
  <conditionalFormatting sqref="AM200:AN202">
    <cfRule type="expression" dxfId="715" priority="954" stopIfTrue="1">
      <formula>TIPOORCAMENTO="PROPOSTO"</formula>
    </cfRule>
    <cfRule type="expression" dxfId="714" priority="955" stopIfTrue="1">
      <formula>$C200=1</formula>
    </cfRule>
    <cfRule type="expression" dxfId="713" priority="956" stopIfTrue="1">
      <formula>OR(AND(ISNUMBER($C200),$C200=0),$C200=2,$C200=3,$C200=4)</formula>
    </cfRule>
  </conditionalFormatting>
  <conditionalFormatting sqref="U201:U202">
    <cfRule type="expression" dxfId="712" priority="937" stopIfTrue="1">
      <formula>$C201=1</formula>
    </cfRule>
    <cfRule type="expression" dxfId="711" priority="938" stopIfTrue="1">
      <formula>OR($C201=0,$C201=2,$C201=3,$C201=4)</formula>
    </cfRule>
    <cfRule type="expression" dxfId="710" priority="939" stopIfTrue="1">
      <formula>AND(TIPOORCAMENTO="Licitado",$C201&lt;&gt;"L",$C201&lt;&gt;-1)</formula>
    </cfRule>
  </conditionalFormatting>
  <conditionalFormatting sqref="M203:M204 M209">
    <cfRule type="cellIs" dxfId="709" priority="920" stopIfTrue="1" operator="notEqual">
      <formula>$N203</formula>
    </cfRule>
  </conditionalFormatting>
  <conditionalFormatting sqref="N203:O204 R203:R204 W203:X204 W209 R209 N209:O209">
    <cfRule type="expression" dxfId="708" priority="921" stopIfTrue="1">
      <formula>$C203=1</formula>
    </cfRule>
    <cfRule type="expression" dxfId="707" priority="922" stopIfTrue="1">
      <formula>OR($C203=0,$C203=2,$C203=3,$C203=4)</formula>
    </cfRule>
  </conditionalFormatting>
  <conditionalFormatting sqref="U209:V209 V203:V204">
    <cfRule type="expression" dxfId="706" priority="923" stopIfTrue="1">
      <formula>$C203=1</formula>
    </cfRule>
    <cfRule type="expression" dxfId="705" priority="924" stopIfTrue="1">
      <formula>OR($C203=0,$C203=2,$C203=3,$C203=4)</formula>
    </cfRule>
    <cfRule type="expression" dxfId="704" priority="925" stopIfTrue="1">
      <formula>AND(TIPOORCAMENTO="Licitado",$C203&lt;&gt;"L",$C203&lt;&gt;-1)</formula>
    </cfRule>
  </conditionalFormatting>
  <conditionalFormatting sqref="P203:Q204 S203:S204 Y203:Y204 AG203:AH204 AG209:AH209 Y209 S209:T209 P209:Q209">
    <cfRule type="expression" dxfId="703" priority="926" stopIfTrue="1">
      <formula>$C203=1</formula>
    </cfRule>
    <cfRule type="expression" dxfId="702" priority="927" stopIfTrue="1">
      <formula>OR($C203=0,$C203=2,$C203=3,$C203=4)</formula>
    </cfRule>
  </conditionalFormatting>
  <conditionalFormatting sqref="AJ203:AJ204 AJ209">
    <cfRule type="expression" dxfId="701" priority="928" stopIfTrue="1">
      <formula>OR(ACOMPANHAMENTO&lt;&gt;"BM",TIPOORCAMENTO="Licitado")</formula>
    </cfRule>
    <cfRule type="expression" dxfId="700" priority="929" stopIfTrue="1">
      <formula>$C203=1</formula>
    </cfRule>
    <cfRule type="expression" dxfId="699" priority="930" stopIfTrue="1">
      <formula>OR(AND(ISNUMBER($C203),$C203=0),$C203=2,$C203=3,$C203=4)</formula>
    </cfRule>
  </conditionalFormatting>
  <conditionalFormatting sqref="AL203:AL204 AL209">
    <cfRule type="expression" dxfId="698" priority="931" stopIfTrue="1">
      <formula>TIPOORCAMENTO="PROPOSTO"</formula>
    </cfRule>
    <cfRule type="expression" dxfId="697" priority="932" stopIfTrue="1">
      <formula>$C203=1</formula>
    </cfRule>
    <cfRule type="expression" dxfId="696" priority="933" stopIfTrue="1">
      <formula>OR(AND(ISNUMBER($C203),$C203=0),$C203=2,$C203=3,$C203=4)</formula>
    </cfRule>
  </conditionalFormatting>
  <conditionalFormatting sqref="AM203:AN204 AM209:AN209">
    <cfRule type="expression" dxfId="695" priority="934" stopIfTrue="1">
      <formula>TIPOORCAMENTO="PROPOSTO"</formula>
    </cfRule>
    <cfRule type="expression" dxfId="694" priority="935" stopIfTrue="1">
      <formula>$C203=1</formula>
    </cfRule>
    <cfRule type="expression" dxfId="693" priority="936" stopIfTrue="1">
      <formula>OR(AND(ISNUMBER($C203),$C203=0),$C203=2,$C203=3,$C203=4)</formula>
    </cfRule>
  </conditionalFormatting>
  <conditionalFormatting sqref="U203">
    <cfRule type="expression" dxfId="692" priority="917" stopIfTrue="1">
      <formula>$C203=1</formula>
    </cfRule>
    <cfRule type="expression" dxfId="691" priority="918" stopIfTrue="1">
      <formula>OR($C203=0,$C203=2,$C203=3,$C203=4)</formula>
    </cfRule>
    <cfRule type="expression" dxfId="690" priority="919" stopIfTrue="1">
      <formula>AND(TIPOORCAMENTO="Licitado",$C203&lt;&gt;"L",$C203&lt;&gt;-1)</formula>
    </cfRule>
  </conditionalFormatting>
  <conditionalFormatting sqref="U210:V210 V215:V216">
    <cfRule type="expression" dxfId="689" priority="914" stopIfTrue="1">
      <formula>$C210=1</formula>
    </cfRule>
    <cfRule type="expression" dxfId="688" priority="915" stopIfTrue="1">
      <formula>OR($C210=0,$C210=2,$C210=3,$C210=4)</formula>
    </cfRule>
    <cfRule type="expression" dxfId="687" priority="916" stopIfTrue="1">
      <formula>AND(TIPOORCAMENTO="Licitado",$C210&lt;&gt;"L",$C210&lt;&gt;-1)</formula>
    </cfRule>
  </conditionalFormatting>
  <conditionalFormatting sqref="U215:U216 U219:U222">
    <cfRule type="expression" dxfId="686" priority="911" stopIfTrue="1">
      <formula>$C215=1</formula>
    </cfRule>
    <cfRule type="expression" dxfId="685" priority="912" stopIfTrue="1">
      <formula>OR($C215=0,$C215=2,$C215=3,$C215=4)</formula>
    </cfRule>
    <cfRule type="expression" dxfId="684" priority="913" stopIfTrue="1">
      <formula>AND(TIPOORCAMENTO="Licitado",$C215&lt;&gt;"L",$C215&lt;&gt;-1)</formula>
    </cfRule>
  </conditionalFormatting>
  <conditionalFormatting sqref="M143:M145 M149:M154">
    <cfRule type="cellIs" dxfId="683" priority="894" stopIfTrue="1" operator="notEqual">
      <formula>$N143</formula>
    </cfRule>
  </conditionalFormatting>
  <conditionalFormatting sqref="N143:O145 R143:R145 W143:X145 W152:X154 R149:R154 N149:O154 W149:W151">
    <cfRule type="expression" dxfId="682" priority="895" stopIfTrue="1">
      <formula>$C143=1</formula>
    </cfRule>
    <cfRule type="expression" dxfId="681" priority="896" stopIfTrue="1">
      <formula>OR($C143=0,$C143=2,$C143=3,$C143=4)</formula>
    </cfRule>
  </conditionalFormatting>
  <conditionalFormatting sqref="U149:V151 V143:V145 V152:V154">
    <cfRule type="expression" dxfId="680" priority="897" stopIfTrue="1">
      <formula>$C143=1</formula>
    </cfRule>
    <cfRule type="expression" dxfId="679" priority="898" stopIfTrue="1">
      <formula>OR($C143=0,$C143=2,$C143=3,$C143=4)</formula>
    </cfRule>
    <cfRule type="expression" dxfId="678" priority="899" stopIfTrue="1">
      <formula>AND(TIPOORCAMENTO="Licitado",$C143&lt;&gt;"L",$C143&lt;&gt;-1)</formula>
    </cfRule>
  </conditionalFormatting>
  <conditionalFormatting sqref="P143:Q145 S143:S145 Y143:Y145 AG143:AH145 AG149:AH154 Y149:Y154 S149:T151 P149:Q154 S152:S154">
    <cfRule type="expression" dxfId="677" priority="900" stopIfTrue="1">
      <formula>$C143=1</formula>
    </cfRule>
    <cfRule type="expression" dxfId="676" priority="901" stopIfTrue="1">
      <formula>OR($C143=0,$C143=2,$C143=3,$C143=4)</formula>
    </cfRule>
  </conditionalFormatting>
  <conditionalFormatting sqref="AJ149:AJ154">
    <cfRule type="expression" dxfId="675" priority="902" stopIfTrue="1">
      <formula>OR(ACOMPANHAMENTO&lt;&gt;"BM",TIPOORCAMENTO="Licitado")</formula>
    </cfRule>
    <cfRule type="expression" dxfId="674" priority="903" stopIfTrue="1">
      <formula>$C149=1</formula>
    </cfRule>
    <cfRule type="expression" dxfId="673" priority="904" stopIfTrue="1">
      <formula>OR(AND(ISNUMBER($C149),$C149=0),$C149=2,$C149=3,$C149=4)</formula>
    </cfRule>
  </conditionalFormatting>
  <conditionalFormatting sqref="AL143:AL145 AL149:AL154">
    <cfRule type="expression" dxfId="672" priority="905" stopIfTrue="1">
      <formula>TIPOORCAMENTO="PROPOSTO"</formula>
    </cfRule>
    <cfRule type="expression" dxfId="671" priority="906" stopIfTrue="1">
      <formula>$C143=1</formula>
    </cfRule>
    <cfRule type="expression" dxfId="670" priority="907" stopIfTrue="1">
      <formula>OR(AND(ISNUMBER($C143),$C143=0),$C143=2,$C143=3,$C143=4)</formula>
    </cfRule>
  </conditionalFormatting>
  <conditionalFormatting sqref="AM143:AN145 AM149:AN154">
    <cfRule type="expression" dxfId="669" priority="908" stopIfTrue="1">
      <formula>TIPOORCAMENTO="PROPOSTO"</formula>
    </cfRule>
    <cfRule type="expression" dxfId="668" priority="909" stopIfTrue="1">
      <formula>$C143=1</formula>
    </cfRule>
    <cfRule type="expression" dxfId="667" priority="910" stopIfTrue="1">
      <formula>OR(AND(ISNUMBER($C143),$C143=0),$C143=2,$C143=3,$C143=4)</formula>
    </cfRule>
  </conditionalFormatting>
  <conditionalFormatting sqref="U143:U144">
    <cfRule type="expression" dxfId="666" priority="874" stopIfTrue="1">
      <formula>$C143=1</formula>
    </cfRule>
    <cfRule type="expression" dxfId="665" priority="875" stopIfTrue="1">
      <formula>OR($C143=0,$C143=2,$C143=3,$C143=4)</formula>
    </cfRule>
    <cfRule type="expression" dxfId="664" priority="876" stopIfTrue="1">
      <formula>AND(TIPOORCAMENTO="Licitado",$C143&lt;&gt;"L",$C143&lt;&gt;-1)</formula>
    </cfRule>
  </conditionalFormatting>
  <conditionalFormatting sqref="U145">
    <cfRule type="expression" dxfId="663" priority="871" stopIfTrue="1">
      <formula>$C145=1</formula>
    </cfRule>
    <cfRule type="expression" dxfId="662" priority="872" stopIfTrue="1">
      <formula>OR($C145=0,$C145=2,$C145=3,$C145=4)</formula>
    </cfRule>
    <cfRule type="expression" dxfId="661" priority="873" stopIfTrue="1">
      <formula>AND(TIPOORCAMENTO="Licitado",$C145&lt;&gt;"L",$C145&lt;&gt;-1)</formula>
    </cfRule>
  </conditionalFormatting>
  <conditionalFormatting sqref="M140">
    <cfRule type="cellIs" dxfId="660" priority="857" stopIfTrue="1" operator="notEqual">
      <formula>$N140</formula>
    </cfRule>
  </conditionalFormatting>
  <conditionalFormatting sqref="N140:O140 R140 W140:X140">
    <cfRule type="expression" dxfId="659" priority="858" stopIfTrue="1">
      <formula>$C140=1</formula>
    </cfRule>
    <cfRule type="expression" dxfId="658" priority="859" stopIfTrue="1">
      <formula>OR($C140=0,$C140=2,$C140=3,$C140=4)</formula>
    </cfRule>
  </conditionalFormatting>
  <conditionalFormatting sqref="V140">
    <cfRule type="expression" dxfId="657" priority="860" stopIfTrue="1">
      <formula>$C140=1</formula>
    </cfRule>
    <cfRule type="expression" dxfId="656" priority="861" stopIfTrue="1">
      <formula>OR($C140=0,$C140=2,$C140=3,$C140=4)</formula>
    </cfRule>
    <cfRule type="expression" dxfId="655" priority="862" stopIfTrue="1">
      <formula>AND(TIPOORCAMENTO="Licitado",$C140&lt;&gt;"L",$C140&lt;&gt;-1)</formula>
    </cfRule>
  </conditionalFormatting>
  <conditionalFormatting sqref="P140:Q140 S140 Y140 AG140:AH140">
    <cfRule type="expression" dxfId="654" priority="863" stopIfTrue="1">
      <formula>$C140=1</formula>
    </cfRule>
    <cfRule type="expression" dxfId="653" priority="864" stopIfTrue="1">
      <formula>OR($C140=0,$C140=2,$C140=3,$C140=4)</formula>
    </cfRule>
  </conditionalFormatting>
  <conditionalFormatting sqref="AL140">
    <cfRule type="expression" dxfId="652" priority="865" stopIfTrue="1">
      <formula>TIPOORCAMENTO="PROPOSTO"</formula>
    </cfRule>
    <cfRule type="expression" dxfId="651" priority="866" stopIfTrue="1">
      <formula>$C140=1</formula>
    </cfRule>
    <cfRule type="expression" dxfId="650" priority="867" stopIfTrue="1">
      <formula>OR(AND(ISNUMBER($C140),$C140=0),$C140=2,$C140=3,$C140=4)</formula>
    </cfRule>
  </conditionalFormatting>
  <conditionalFormatting sqref="AM140:AN140">
    <cfRule type="expression" dxfId="649" priority="868" stopIfTrue="1">
      <formula>TIPOORCAMENTO="PROPOSTO"</formula>
    </cfRule>
    <cfRule type="expression" dxfId="648" priority="869" stopIfTrue="1">
      <formula>$C140=1</formula>
    </cfRule>
    <cfRule type="expression" dxfId="647" priority="870" stopIfTrue="1">
      <formula>OR(AND(ISNUMBER($C140),$C140=0),$C140=2,$C140=3,$C140=4)</formula>
    </cfRule>
  </conditionalFormatting>
  <conditionalFormatting sqref="AJ140">
    <cfRule type="expression" dxfId="646" priority="854" stopIfTrue="1">
      <formula>OR(ACOMPANHAMENTO&lt;&gt;"BM",TIPOORCAMENTO="Licitado")</formula>
    </cfRule>
    <cfRule type="expression" dxfId="645" priority="855" stopIfTrue="1">
      <formula>$C140=1</formula>
    </cfRule>
    <cfRule type="expression" dxfId="644" priority="856" stopIfTrue="1">
      <formula>OR(AND(ISNUMBER($C140),$C140=0),$C140=2,$C140=3,$C140=4)</formula>
    </cfRule>
  </conditionalFormatting>
  <conditionalFormatting sqref="AJ143:AJ145">
    <cfRule type="expression" dxfId="643" priority="834" stopIfTrue="1">
      <formula>OR(ACOMPANHAMENTO&lt;&gt;"BM",TIPOORCAMENTO="Licitado")</formula>
    </cfRule>
    <cfRule type="expression" dxfId="642" priority="835" stopIfTrue="1">
      <formula>$C143=1</formula>
    </cfRule>
    <cfRule type="expression" dxfId="641" priority="836" stopIfTrue="1">
      <formula>OR(AND(ISNUMBER($C143),$C143=0),$C143=2,$C143=3,$C143=4)</formula>
    </cfRule>
  </conditionalFormatting>
  <conditionalFormatting sqref="M80">
    <cfRule type="cellIs" dxfId="640" priority="817" stopIfTrue="1" operator="notEqual">
      <formula>$N80</formula>
    </cfRule>
  </conditionalFormatting>
  <conditionalFormatting sqref="N80:O80 R80 W80:X80">
    <cfRule type="expression" dxfId="639" priority="818" stopIfTrue="1">
      <formula>$C80=1</formula>
    </cfRule>
    <cfRule type="expression" dxfId="638" priority="819" stopIfTrue="1">
      <formula>OR($C80=0,$C80=2,$C80=3,$C80=4)</formula>
    </cfRule>
  </conditionalFormatting>
  <conditionalFormatting sqref="V80">
    <cfRule type="expression" dxfId="637" priority="820" stopIfTrue="1">
      <formula>$C80=1</formula>
    </cfRule>
    <cfRule type="expression" dxfId="636" priority="821" stopIfTrue="1">
      <formula>OR($C80=0,$C80=2,$C80=3,$C80=4)</formula>
    </cfRule>
    <cfRule type="expression" dxfId="635" priority="822" stopIfTrue="1">
      <formula>AND(TIPOORCAMENTO="Licitado",$C80&lt;&gt;"L",$C80&lt;&gt;-1)</formula>
    </cfRule>
  </conditionalFormatting>
  <conditionalFormatting sqref="P80:Q80 S80 Y80 AG80:AH80">
    <cfRule type="expression" dxfId="634" priority="823" stopIfTrue="1">
      <formula>$C80=1</formula>
    </cfRule>
    <cfRule type="expression" dxfId="633" priority="824" stopIfTrue="1">
      <formula>OR($C80=0,$C80=2,$C80=3,$C80=4)</formula>
    </cfRule>
  </conditionalFormatting>
  <conditionalFormatting sqref="AJ80">
    <cfRule type="expression" dxfId="632" priority="825" stopIfTrue="1">
      <formula>OR(ACOMPANHAMENTO&lt;&gt;"BM",TIPOORCAMENTO="Licitado")</formula>
    </cfRule>
    <cfRule type="expression" dxfId="631" priority="826" stopIfTrue="1">
      <formula>$C80=1</formula>
    </cfRule>
    <cfRule type="expression" dxfId="630" priority="827" stopIfTrue="1">
      <formula>OR(AND(ISNUMBER($C80),$C80=0),$C80=2,$C80=3,$C80=4)</formula>
    </cfRule>
  </conditionalFormatting>
  <conditionalFormatting sqref="AL80">
    <cfRule type="expression" dxfId="629" priority="828" stopIfTrue="1">
      <formula>TIPOORCAMENTO="PROPOSTO"</formula>
    </cfRule>
    <cfRule type="expression" dxfId="628" priority="829" stopIfTrue="1">
      <formula>$C80=1</formula>
    </cfRule>
    <cfRule type="expression" dxfId="627" priority="830" stopIfTrue="1">
      <formula>OR(AND(ISNUMBER($C80),$C80=0),$C80=2,$C80=3,$C80=4)</formula>
    </cfRule>
  </conditionalFormatting>
  <conditionalFormatting sqref="AM80:AN80">
    <cfRule type="expression" dxfId="626" priority="831" stopIfTrue="1">
      <formula>TIPOORCAMENTO="PROPOSTO"</formula>
    </cfRule>
    <cfRule type="expression" dxfId="625" priority="832" stopIfTrue="1">
      <formula>$C80=1</formula>
    </cfRule>
    <cfRule type="expression" dxfId="624" priority="833" stopIfTrue="1">
      <formula>OR(AND(ISNUMBER($C80),$C80=0),$C80=2,$C80=3,$C80=4)</formula>
    </cfRule>
  </conditionalFormatting>
  <conditionalFormatting sqref="U79:U81">
    <cfRule type="expression" dxfId="623" priority="814" stopIfTrue="1">
      <formula>$C79=1</formula>
    </cfRule>
    <cfRule type="expression" dxfId="622" priority="815" stopIfTrue="1">
      <formula>OR($C79=0,$C79=2,$C79=3,$C79=4)</formula>
    </cfRule>
    <cfRule type="expression" dxfId="621" priority="816" stopIfTrue="1">
      <formula>AND(TIPOORCAMENTO="Licitado",$C79&lt;&gt;"L",$C79&lt;&gt;-1)</formula>
    </cfRule>
  </conditionalFormatting>
  <conditionalFormatting sqref="U152">
    <cfRule type="expression" dxfId="620" priority="811" stopIfTrue="1">
      <formula>$C152=1</formula>
    </cfRule>
    <cfRule type="expression" dxfId="619" priority="812" stopIfTrue="1">
      <formula>OR($C152=0,$C152=2,$C152=3,$C152=4)</formula>
    </cfRule>
    <cfRule type="expression" dxfId="618" priority="813" stopIfTrue="1">
      <formula>AND(TIPOORCAMENTO="Licitado",$C152&lt;&gt;"L",$C152&lt;&gt;-1)</formula>
    </cfRule>
  </conditionalFormatting>
  <conditionalFormatting sqref="M155:M160 M170:M172">
    <cfRule type="cellIs" dxfId="617" priority="794" stopIfTrue="1" operator="notEqual">
      <formula>$N155</formula>
    </cfRule>
  </conditionalFormatting>
  <conditionalFormatting sqref="N155:O160 R155:R160 W155:X156 W170:X171 R170:R172 N170:O172 W160:X160 W157:W159 W172">
    <cfRule type="expression" dxfId="616" priority="795" stopIfTrue="1">
      <formula>$C155=1</formula>
    </cfRule>
    <cfRule type="expression" dxfId="615" priority="796" stopIfTrue="1">
      <formula>OR($C155=0,$C155=2,$C155=3,$C155=4)</formula>
    </cfRule>
  </conditionalFormatting>
  <conditionalFormatting sqref="U157:V159 V155:V156 U172:V172 V160 V170:V171">
    <cfRule type="expression" dxfId="614" priority="797" stopIfTrue="1">
      <formula>$C155=1</formula>
    </cfRule>
    <cfRule type="expression" dxfId="613" priority="798" stopIfTrue="1">
      <formula>OR($C155=0,$C155=2,$C155=3,$C155=4)</formula>
    </cfRule>
    <cfRule type="expression" dxfId="612" priority="799" stopIfTrue="1">
      <formula>AND(TIPOORCAMENTO="Licitado",$C155&lt;&gt;"L",$C155&lt;&gt;-1)</formula>
    </cfRule>
  </conditionalFormatting>
  <conditionalFormatting sqref="P155:Q159 S157:T159 Y155:Y160 AG155:AH160 AG170:AH172 Y170:Y172 S172:T172 P172:Q172 S155:S156 S160 S170:S171">
    <cfRule type="expression" dxfId="611" priority="800" stopIfTrue="1">
      <formula>$C155=1</formula>
    </cfRule>
    <cfRule type="expression" dxfId="610" priority="801" stopIfTrue="1">
      <formula>OR($C155=0,$C155=2,$C155=3,$C155=4)</formula>
    </cfRule>
  </conditionalFormatting>
  <conditionalFormatting sqref="AJ155:AJ159 AJ170:AJ172">
    <cfRule type="expression" dxfId="609" priority="802" stopIfTrue="1">
      <formula>OR(ACOMPANHAMENTO&lt;&gt;"BM",TIPOORCAMENTO="Licitado")</formula>
    </cfRule>
    <cfRule type="expression" dxfId="608" priority="803" stopIfTrue="1">
      <formula>$C155=1</formula>
    </cfRule>
    <cfRule type="expression" dxfId="607" priority="804" stopIfTrue="1">
      <formula>OR(AND(ISNUMBER($C155),$C155=0),$C155=2,$C155=3,$C155=4)</formula>
    </cfRule>
  </conditionalFormatting>
  <conditionalFormatting sqref="AL155:AL160 AL170:AL172">
    <cfRule type="expression" dxfId="606" priority="805" stopIfTrue="1">
      <formula>TIPOORCAMENTO="PROPOSTO"</formula>
    </cfRule>
    <cfRule type="expression" dxfId="605" priority="806" stopIfTrue="1">
      <formula>$C155=1</formula>
    </cfRule>
    <cfRule type="expression" dxfId="604" priority="807" stopIfTrue="1">
      <formula>OR(AND(ISNUMBER($C155),$C155=0),$C155=2,$C155=3,$C155=4)</formula>
    </cfRule>
  </conditionalFormatting>
  <conditionalFormatting sqref="AM155:AN160 AM170:AN172">
    <cfRule type="expression" dxfId="603" priority="808" stopIfTrue="1">
      <formula>TIPOORCAMENTO="PROPOSTO"</formula>
    </cfRule>
    <cfRule type="expression" dxfId="602" priority="809" stopIfTrue="1">
      <formula>$C155=1</formula>
    </cfRule>
    <cfRule type="expression" dxfId="601" priority="810" stopIfTrue="1">
      <formula>OR(AND(ISNUMBER($C155),$C155=0),$C155=2,$C155=3,$C155=4)</formula>
    </cfRule>
  </conditionalFormatting>
  <conditionalFormatting sqref="U153:U154">
    <cfRule type="expression" dxfId="600" priority="791" stopIfTrue="1">
      <formula>$C153=1</formula>
    </cfRule>
    <cfRule type="expression" dxfId="599" priority="792" stopIfTrue="1">
      <formula>OR($C153=0,$C153=2,$C153=3,$C153=4)</formula>
    </cfRule>
    <cfRule type="expression" dxfId="598" priority="793" stopIfTrue="1">
      <formula>AND(TIPOORCAMENTO="Licitado",$C153&lt;&gt;"L",$C153&lt;&gt;-1)</formula>
    </cfRule>
  </conditionalFormatting>
  <conditionalFormatting sqref="U155:U156">
    <cfRule type="expression" dxfId="597" priority="788" stopIfTrue="1">
      <formula>$C155=1</formula>
    </cfRule>
    <cfRule type="expression" dxfId="596" priority="789" stopIfTrue="1">
      <formula>OR($C155=0,$C155=2,$C155=3,$C155=4)</formula>
    </cfRule>
    <cfRule type="expression" dxfId="595" priority="790" stopIfTrue="1">
      <formula>AND(TIPOORCAMENTO="Licitado",$C155&lt;&gt;"L",$C155&lt;&gt;-1)</formula>
    </cfRule>
  </conditionalFormatting>
  <conditionalFormatting sqref="U148">
    <cfRule type="expression" dxfId="594" priority="785" stopIfTrue="1">
      <formula>$C148=1</formula>
    </cfRule>
    <cfRule type="expression" dxfId="593" priority="786" stopIfTrue="1">
      <formula>OR($C148=0,$C148=2,$C148=3,$C148=4)</formula>
    </cfRule>
    <cfRule type="expression" dxfId="592" priority="787" stopIfTrue="1">
      <formula>AND(TIPOORCAMENTO="Licitado",$C148&lt;&gt;"L",$C148&lt;&gt;-1)</formula>
    </cfRule>
  </conditionalFormatting>
  <conditionalFormatting sqref="P205:Q205">
    <cfRule type="expression" dxfId="591" priority="783" stopIfTrue="1">
      <formula>$C205=1</formula>
    </cfRule>
    <cfRule type="expression" dxfId="590" priority="784" stopIfTrue="1">
      <formula>OR($C205=0,$C205=2,$C205=3,$C205=4)</formula>
    </cfRule>
  </conditionalFormatting>
  <conditionalFormatting sqref="P206:Q207 P208">
    <cfRule type="expression" dxfId="589" priority="781" stopIfTrue="1">
      <formula>$C206=1</formula>
    </cfRule>
    <cfRule type="expression" dxfId="588" priority="782" stopIfTrue="1">
      <formula>OR($C206=0,$C206=2,$C206=3,$C206=4)</formula>
    </cfRule>
  </conditionalFormatting>
  <conditionalFormatting sqref="U165:V167 V161:V164 V168">
    <cfRule type="expression" dxfId="587" priority="767" stopIfTrue="1">
      <formula>$C161=1</formula>
    </cfRule>
    <cfRule type="expression" dxfId="586" priority="768" stopIfTrue="1">
      <formula>OR($C161=0,$C161=2,$C161=3,$C161=4)</formula>
    </cfRule>
    <cfRule type="expression" dxfId="585" priority="769" stopIfTrue="1">
      <formula>AND(TIPOORCAMENTO="Licitado",$C161&lt;&gt;"L",$C161&lt;&gt;-1)</formula>
    </cfRule>
  </conditionalFormatting>
  <conditionalFormatting sqref="P165:Q168 S165:T167 S161:S164 S168">
    <cfRule type="expression" dxfId="584" priority="770" stopIfTrue="1">
      <formula>$C161=1</formula>
    </cfRule>
    <cfRule type="expression" dxfId="583" priority="771" stopIfTrue="1">
      <formula>OR($C161=0,$C161=2,$C161=3,$C161=4)</formula>
    </cfRule>
  </conditionalFormatting>
  <conditionalFormatting sqref="M169">
    <cfRule type="cellIs" dxfId="582" priority="747" stopIfTrue="1" operator="notEqual">
      <formula>$N169</formula>
    </cfRule>
  </conditionalFormatting>
  <conditionalFormatting sqref="N169:O169 R169 W169">
    <cfRule type="expression" dxfId="581" priority="748" stopIfTrue="1">
      <formula>$C169=1</formula>
    </cfRule>
    <cfRule type="expression" dxfId="580" priority="749" stopIfTrue="1">
      <formula>OR($C169=0,$C169=2,$C169=3,$C169=4)</formula>
    </cfRule>
  </conditionalFormatting>
  <conditionalFormatting sqref="U169:V169">
    <cfRule type="expression" dxfId="579" priority="750" stopIfTrue="1">
      <formula>$C169=1</formula>
    </cfRule>
    <cfRule type="expression" dxfId="578" priority="751" stopIfTrue="1">
      <formula>OR($C169=0,$C169=2,$C169=3,$C169=4)</formula>
    </cfRule>
    <cfRule type="expression" dxfId="577" priority="752" stopIfTrue="1">
      <formula>AND(TIPOORCAMENTO="Licitado",$C169&lt;&gt;"L",$C169&lt;&gt;-1)</formula>
    </cfRule>
  </conditionalFormatting>
  <conditionalFormatting sqref="P169:Q169 S169:T169 Y169 AG169:AH169">
    <cfRule type="expression" dxfId="576" priority="753" stopIfTrue="1">
      <formula>$C169=1</formula>
    </cfRule>
    <cfRule type="expression" dxfId="575" priority="754" stopIfTrue="1">
      <formula>OR($C169=0,$C169=2,$C169=3,$C169=4)</formula>
    </cfRule>
  </conditionalFormatting>
  <conditionalFormatting sqref="AJ169">
    <cfRule type="expression" dxfId="574" priority="755" stopIfTrue="1">
      <formula>OR(ACOMPANHAMENTO&lt;&gt;"BM",TIPOORCAMENTO="Licitado")</formula>
    </cfRule>
    <cfRule type="expression" dxfId="573" priority="756" stopIfTrue="1">
      <formula>$C169=1</formula>
    </cfRule>
    <cfRule type="expression" dxfId="572" priority="757" stopIfTrue="1">
      <formula>OR(AND(ISNUMBER($C169),$C169=0),$C169=2,$C169=3,$C169=4)</formula>
    </cfRule>
  </conditionalFormatting>
  <conditionalFormatting sqref="AL169">
    <cfRule type="expression" dxfId="571" priority="758" stopIfTrue="1">
      <formula>TIPOORCAMENTO="PROPOSTO"</formula>
    </cfRule>
    <cfRule type="expression" dxfId="570" priority="759" stopIfTrue="1">
      <formula>$C169=1</formula>
    </cfRule>
    <cfRule type="expression" dxfId="569" priority="760" stopIfTrue="1">
      <formula>OR(AND(ISNUMBER($C169),$C169=0),$C169=2,$C169=3,$C169=4)</formula>
    </cfRule>
  </conditionalFormatting>
  <conditionalFormatting sqref="AM169:AN169">
    <cfRule type="expression" dxfId="568" priority="761" stopIfTrue="1">
      <formula>TIPOORCAMENTO="PROPOSTO"</formula>
    </cfRule>
    <cfRule type="expression" dxfId="567" priority="762" stopIfTrue="1">
      <formula>$C169=1</formula>
    </cfRule>
    <cfRule type="expression" dxfId="566" priority="763" stopIfTrue="1">
      <formula>OR(AND(ISNUMBER($C169),$C169=0),$C169=2,$C169=3,$C169=4)</formula>
    </cfRule>
  </conditionalFormatting>
  <conditionalFormatting sqref="P160:Q162">
    <cfRule type="expression" dxfId="565" priority="745" stopIfTrue="1">
      <formula>$C160=1</formula>
    </cfRule>
    <cfRule type="expression" dxfId="564" priority="746" stopIfTrue="1">
      <formula>OR($C160=0,$C160=2,$C160=3,$C160=4)</formula>
    </cfRule>
  </conditionalFormatting>
  <conditionalFormatting sqref="U160:U162">
    <cfRule type="expression" dxfId="563" priority="742" stopIfTrue="1">
      <formula>$C160=1</formula>
    </cfRule>
    <cfRule type="expression" dxfId="562" priority="743" stopIfTrue="1">
      <formula>OR($C160=0,$C160=2,$C160=3,$C160=4)</formula>
    </cfRule>
    <cfRule type="expression" dxfId="561" priority="744" stopIfTrue="1">
      <formula>AND(TIPOORCAMENTO="Licitado",$C160&lt;&gt;"L",$C160&lt;&gt;-1)</formula>
    </cfRule>
  </conditionalFormatting>
  <conditionalFormatting sqref="AJ160:AJ161">
    <cfRule type="expression" dxfId="560" priority="739" stopIfTrue="1">
      <formula>OR(ACOMPANHAMENTO&lt;&gt;"BM",TIPOORCAMENTO="Licitado")</formula>
    </cfRule>
    <cfRule type="expression" dxfId="559" priority="740" stopIfTrue="1">
      <formula>$C160=1</formula>
    </cfRule>
    <cfRule type="expression" dxfId="558" priority="741" stopIfTrue="1">
      <formula>OR(AND(ISNUMBER($C160),$C160=0),$C160=2,$C160=3,$C160=4)</formula>
    </cfRule>
  </conditionalFormatting>
  <conditionalFormatting sqref="AJ162">
    <cfRule type="expression" dxfId="557" priority="736" stopIfTrue="1">
      <formula>OR(ACOMPANHAMENTO&lt;&gt;"BM",TIPOORCAMENTO="Licitado")</formula>
    </cfRule>
    <cfRule type="expression" dxfId="556" priority="737" stopIfTrue="1">
      <formula>$C162=1</formula>
    </cfRule>
    <cfRule type="expression" dxfId="555" priority="738" stopIfTrue="1">
      <formula>OR(AND(ISNUMBER($C162),$C162=0),$C162=2,$C162=3,$C162=4)</formula>
    </cfRule>
  </conditionalFormatting>
  <conditionalFormatting sqref="P163:Q164">
    <cfRule type="expression" dxfId="554" priority="734" stopIfTrue="1">
      <formula>$C163=1</formula>
    </cfRule>
    <cfRule type="expression" dxfId="553" priority="735" stopIfTrue="1">
      <formula>OR($C163=0,$C163=2,$C163=3,$C163=4)</formula>
    </cfRule>
  </conditionalFormatting>
  <conditionalFormatting sqref="U163:U164">
    <cfRule type="expression" dxfId="552" priority="731" stopIfTrue="1">
      <formula>$C163=1</formula>
    </cfRule>
    <cfRule type="expression" dxfId="551" priority="732" stopIfTrue="1">
      <formula>OR($C163=0,$C163=2,$C163=3,$C163=4)</formula>
    </cfRule>
    <cfRule type="expression" dxfId="550" priority="733" stopIfTrue="1">
      <formula>AND(TIPOORCAMENTO="Licitado",$C163&lt;&gt;"L",$C163&lt;&gt;-1)</formula>
    </cfRule>
  </conditionalFormatting>
  <conditionalFormatting sqref="U168">
    <cfRule type="expression" dxfId="549" priority="728" stopIfTrue="1">
      <formula>$C168=1</formula>
    </cfRule>
    <cfRule type="expression" dxfId="548" priority="729" stopIfTrue="1">
      <formula>OR($C168=0,$C168=2,$C168=3,$C168=4)</formula>
    </cfRule>
    <cfRule type="expression" dxfId="547" priority="730" stopIfTrue="1">
      <formula>AND(TIPOORCAMENTO="Licitado",$C168&lt;&gt;"L",$C168&lt;&gt;-1)</formula>
    </cfRule>
  </conditionalFormatting>
  <conditionalFormatting sqref="U196">
    <cfRule type="expression" dxfId="546" priority="725" stopIfTrue="1">
      <formula>$C196=1</formula>
    </cfRule>
    <cfRule type="expression" dxfId="545" priority="726" stopIfTrue="1">
      <formula>OR($C196=0,$C196=2,$C196=3,$C196=4)</formula>
    </cfRule>
    <cfRule type="expression" dxfId="544" priority="727" stopIfTrue="1">
      <formula>AND(TIPOORCAMENTO="Licitado",$C196&lt;&gt;"L",$C196&lt;&gt;-1)</formula>
    </cfRule>
  </conditionalFormatting>
  <conditionalFormatting sqref="P170:Q171">
    <cfRule type="expression" dxfId="543" priority="723" stopIfTrue="1">
      <formula>$C170=1</formula>
    </cfRule>
    <cfRule type="expression" dxfId="542" priority="724" stopIfTrue="1">
      <formula>OR($C170=0,$C170=2,$C170=3,$C170=4)</formula>
    </cfRule>
  </conditionalFormatting>
  <conditionalFormatting sqref="M173:M181">
    <cfRule type="cellIs" dxfId="541" priority="706" stopIfTrue="1" operator="notEqual">
      <formula>$N173</formula>
    </cfRule>
  </conditionalFormatting>
  <conditionalFormatting sqref="N173:O181 R173:R181 W175:X176 W173:W174 W180:X181 W177:W179">
    <cfRule type="expression" dxfId="540" priority="707" stopIfTrue="1">
      <formula>$C173=1</formula>
    </cfRule>
    <cfRule type="expression" dxfId="539" priority="708" stopIfTrue="1">
      <formula>OR($C173=0,$C173=2,$C173=3,$C173=4)</formula>
    </cfRule>
  </conditionalFormatting>
  <conditionalFormatting sqref="U173:V174 U177:V179 V175:V176 V180:V181">
    <cfRule type="expression" dxfId="538" priority="709" stopIfTrue="1">
      <formula>$C173=1</formula>
    </cfRule>
    <cfRule type="expression" dxfId="537" priority="710" stopIfTrue="1">
      <formula>OR($C173=0,$C173=2,$C173=3,$C173=4)</formula>
    </cfRule>
    <cfRule type="expression" dxfId="536" priority="711" stopIfTrue="1">
      <formula>AND(TIPOORCAMENTO="Licitado",$C173&lt;&gt;"L",$C173&lt;&gt;-1)</formula>
    </cfRule>
  </conditionalFormatting>
  <conditionalFormatting sqref="P173:Q181 S173:T174 Y173:Y181 AG173:AH181 S177:T179 S175:S176 S180:S181">
    <cfRule type="expression" dxfId="535" priority="712" stopIfTrue="1">
      <formula>$C173=1</formula>
    </cfRule>
    <cfRule type="expression" dxfId="534" priority="713" stopIfTrue="1">
      <formula>OR($C173=0,$C173=2,$C173=3,$C173=4)</formula>
    </cfRule>
  </conditionalFormatting>
  <conditionalFormatting sqref="AJ173:AJ181">
    <cfRule type="expression" dxfId="533" priority="714" stopIfTrue="1">
      <formula>OR(ACOMPANHAMENTO&lt;&gt;"BM",TIPOORCAMENTO="Licitado")</formula>
    </cfRule>
    <cfRule type="expression" dxfId="532" priority="715" stopIfTrue="1">
      <formula>$C173=1</formula>
    </cfRule>
    <cfRule type="expression" dxfId="531" priority="716" stopIfTrue="1">
      <formula>OR(AND(ISNUMBER($C173),$C173=0),$C173=2,$C173=3,$C173=4)</formula>
    </cfRule>
  </conditionalFormatting>
  <conditionalFormatting sqref="AL173:AL181">
    <cfRule type="expression" dxfId="530" priority="717" stopIfTrue="1">
      <formula>TIPOORCAMENTO="PROPOSTO"</formula>
    </cfRule>
    <cfRule type="expression" dxfId="529" priority="718" stopIfTrue="1">
      <formula>$C173=1</formula>
    </cfRule>
    <cfRule type="expression" dxfId="528" priority="719" stopIfTrue="1">
      <formula>OR(AND(ISNUMBER($C173),$C173=0),$C173=2,$C173=3,$C173=4)</formula>
    </cfRule>
  </conditionalFormatting>
  <conditionalFormatting sqref="AM173:AN181">
    <cfRule type="expression" dxfId="527" priority="720" stopIfTrue="1">
      <formula>TIPOORCAMENTO="PROPOSTO"</formula>
    </cfRule>
    <cfRule type="expression" dxfId="526" priority="721" stopIfTrue="1">
      <formula>$C173=1</formula>
    </cfRule>
    <cfRule type="expression" dxfId="525" priority="722" stopIfTrue="1">
      <formula>OR(AND(ISNUMBER($C173),$C173=0),$C173=2,$C173=3,$C173=4)</formula>
    </cfRule>
  </conditionalFormatting>
  <conditionalFormatting sqref="M182">
    <cfRule type="cellIs" dxfId="524" priority="689" stopIfTrue="1" operator="notEqual">
      <formula>$N182</formula>
    </cfRule>
  </conditionalFormatting>
  <conditionalFormatting sqref="N182:O182 R182 W182">
    <cfRule type="expression" dxfId="523" priority="690" stopIfTrue="1">
      <formula>$C182=1</formula>
    </cfRule>
    <cfRule type="expression" dxfId="522" priority="691" stopIfTrue="1">
      <formula>OR($C182=0,$C182=2,$C182=3,$C182=4)</formula>
    </cfRule>
  </conditionalFormatting>
  <conditionalFormatting sqref="U182:V182">
    <cfRule type="expression" dxfId="521" priority="692" stopIfTrue="1">
      <formula>$C182=1</formula>
    </cfRule>
    <cfRule type="expression" dxfId="520" priority="693" stopIfTrue="1">
      <formula>OR($C182=0,$C182=2,$C182=3,$C182=4)</formula>
    </cfRule>
    <cfRule type="expression" dxfId="519" priority="694" stopIfTrue="1">
      <formula>AND(TIPOORCAMENTO="Licitado",$C182&lt;&gt;"L",$C182&lt;&gt;-1)</formula>
    </cfRule>
  </conditionalFormatting>
  <conditionalFormatting sqref="P182:Q182 S182:T182 Y182 AG182:AH182">
    <cfRule type="expression" dxfId="518" priority="695" stopIfTrue="1">
      <formula>$C182=1</formula>
    </cfRule>
    <cfRule type="expression" dxfId="517" priority="696" stopIfTrue="1">
      <formula>OR($C182=0,$C182=2,$C182=3,$C182=4)</formula>
    </cfRule>
  </conditionalFormatting>
  <conditionalFormatting sqref="AJ182">
    <cfRule type="expression" dxfId="516" priority="697" stopIfTrue="1">
      <formula>OR(ACOMPANHAMENTO&lt;&gt;"BM",TIPOORCAMENTO="Licitado")</formula>
    </cfRule>
    <cfRule type="expression" dxfId="515" priority="698" stopIfTrue="1">
      <formula>$C182=1</formula>
    </cfRule>
    <cfRule type="expression" dxfId="514" priority="699" stopIfTrue="1">
      <formula>OR(AND(ISNUMBER($C182),$C182=0),$C182=2,$C182=3,$C182=4)</formula>
    </cfRule>
  </conditionalFormatting>
  <conditionalFormatting sqref="AL182">
    <cfRule type="expression" dxfId="513" priority="700" stopIfTrue="1">
      <formula>TIPOORCAMENTO="PROPOSTO"</formula>
    </cfRule>
    <cfRule type="expression" dxfId="512" priority="701" stopIfTrue="1">
      <formula>$C182=1</formula>
    </cfRule>
    <cfRule type="expression" dxfId="511" priority="702" stopIfTrue="1">
      <formula>OR(AND(ISNUMBER($C182),$C182=0),$C182=2,$C182=3,$C182=4)</formula>
    </cfRule>
  </conditionalFormatting>
  <conditionalFormatting sqref="AM182:AN182">
    <cfRule type="expression" dxfId="510" priority="703" stopIfTrue="1">
      <formula>TIPOORCAMENTO="PROPOSTO"</formula>
    </cfRule>
    <cfRule type="expression" dxfId="509" priority="704" stopIfTrue="1">
      <formula>$C182=1</formula>
    </cfRule>
    <cfRule type="expression" dxfId="508" priority="705" stopIfTrue="1">
      <formula>OR(AND(ISNUMBER($C182),$C182=0),$C182=2,$C182=3,$C182=4)</formula>
    </cfRule>
  </conditionalFormatting>
  <conditionalFormatting sqref="U170:U171">
    <cfRule type="expression" dxfId="507" priority="686" stopIfTrue="1">
      <formula>$C170=1</formula>
    </cfRule>
    <cfRule type="expression" dxfId="506" priority="687" stopIfTrue="1">
      <formula>OR($C170=0,$C170=2,$C170=3,$C170=4)</formula>
    </cfRule>
    <cfRule type="expression" dxfId="505" priority="688" stopIfTrue="1">
      <formula>AND(TIPOORCAMENTO="Licitado",$C170&lt;&gt;"L",$C170&lt;&gt;-1)</formula>
    </cfRule>
  </conditionalFormatting>
  <conditionalFormatting sqref="U175:U176">
    <cfRule type="expression" dxfId="504" priority="683" stopIfTrue="1">
      <formula>$C175=1</formula>
    </cfRule>
    <cfRule type="expression" dxfId="503" priority="684" stopIfTrue="1">
      <formula>OR($C175=0,$C175=2,$C175=3,$C175=4)</formula>
    </cfRule>
    <cfRule type="expression" dxfId="502" priority="685" stopIfTrue="1">
      <formula>AND(TIPOORCAMENTO="Licitado",$C175&lt;&gt;"L",$C175&lt;&gt;-1)</formula>
    </cfRule>
  </conditionalFormatting>
  <conditionalFormatting sqref="U180:U181">
    <cfRule type="expression" dxfId="501" priority="680" stopIfTrue="1">
      <formula>$C180=1</formula>
    </cfRule>
    <cfRule type="expression" dxfId="500" priority="681" stopIfTrue="1">
      <formula>OR($C180=0,$C180=2,$C180=3,$C180=4)</formula>
    </cfRule>
    <cfRule type="expression" dxfId="499" priority="682" stopIfTrue="1">
      <formula>AND(TIPOORCAMENTO="Licitado",$C180&lt;&gt;"L",$C180&lt;&gt;-1)</formula>
    </cfRule>
  </conditionalFormatting>
  <conditionalFormatting sqref="M183:M187">
    <cfRule type="cellIs" dxfId="498" priority="663" stopIfTrue="1" operator="notEqual">
      <formula>$N183</formula>
    </cfRule>
  </conditionalFormatting>
  <conditionalFormatting sqref="N183:O187 R183:R187 W185:X186 W183:W184 W187">
    <cfRule type="expression" dxfId="497" priority="664" stopIfTrue="1">
      <formula>$C183=1</formula>
    </cfRule>
    <cfRule type="expression" dxfId="496" priority="665" stopIfTrue="1">
      <formula>OR($C183=0,$C183=2,$C183=3,$C183=4)</formula>
    </cfRule>
  </conditionalFormatting>
  <conditionalFormatting sqref="U183:V184 U187:V187 V185:V186">
    <cfRule type="expression" dxfId="495" priority="666" stopIfTrue="1">
      <formula>$C183=1</formula>
    </cfRule>
    <cfRule type="expression" dxfId="494" priority="667" stopIfTrue="1">
      <formula>OR($C183=0,$C183=2,$C183=3,$C183=4)</formula>
    </cfRule>
    <cfRule type="expression" dxfId="493" priority="668" stopIfTrue="1">
      <formula>AND(TIPOORCAMENTO="Licitado",$C183&lt;&gt;"L",$C183&lt;&gt;-1)</formula>
    </cfRule>
  </conditionalFormatting>
  <conditionalFormatting sqref="P183:Q184 S183:T184 Y183:Y187 AG183:AH187 P187:Q187 P185:P186 S187:T187 S185:S186">
    <cfRule type="expression" dxfId="492" priority="669" stopIfTrue="1">
      <formula>$C183=1</formula>
    </cfRule>
    <cfRule type="expression" dxfId="491" priority="670" stopIfTrue="1">
      <formula>OR($C183=0,$C183=2,$C183=3,$C183=4)</formula>
    </cfRule>
  </conditionalFormatting>
  <conditionalFormatting sqref="AJ183:AJ187">
    <cfRule type="expression" dxfId="490" priority="671" stopIfTrue="1">
      <formula>OR(ACOMPANHAMENTO&lt;&gt;"BM",TIPOORCAMENTO="Licitado")</formula>
    </cfRule>
    <cfRule type="expression" dxfId="489" priority="672" stopIfTrue="1">
      <formula>$C183=1</formula>
    </cfRule>
    <cfRule type="expression" dxfId="488" priority="673" stopIfTrue="1">
      <formula>OR(AND(ISNUMBER($C183),$C183=0),$C183=2,$C183=3,$C183=4)</formula>
    </cfRule>
  </conditionalFormatting>
  <conditionalFormatting sqref="AL183:AL187">
    <cfRule type="expression" dxfId="487" priority="674" stopIfTrue="1">
      <formula>TIPOORCAMENTO="PROPOSTO"</formula>
    </cfRule>
    <cfRule type="expression" dxfId="486" priority="675" stopIfTrue="1">
      <formula>$C183=1</formula>
    </cfRule>
    <cfRule type="expression" dxfId="485" priority="676" stopIfTrue="1">
      <formula>OR(AND(ISNUMBER($C183),$C183=0),$C183=2,$C183=3,$C183=4)</formula>
    </cfRule>
  </conditionalFormatting>
  <conditionalFormatting sqref="AM183:AN187">
    <cfRule type="expression" dxfId="484" priority="677" stopIfTrue="1">
      <formula>TIPOORCAMENTO="PROPOSTO"</formula>
    </cfRule>
    <cfRule type="expression" dxfId="483" priority="678" stopIfTrue="1">
      <formula>$C183=1</formula>
    </cfRule>
    <cfRule type="expression" dxfId="482" priority="679" stopIfTrue="1">
      <formula>OR(AND(ISNUMBER($C183),$C183=0),$C183=2,$C183=3,$C183=4)</formula>
    </cfRule>
  </conditionalFormatting>
  <conditionalFormatting sqref="Q185:Q186">
    <cfRule type="expression" dxfId="481" priority="661" stopIfTrue="1">
      <formula>$C185=1</formula>
    </cfRule>
    <cfRule type="expression" dxfId="480" priority="662" stopIfTrue="1">
      <formula>OR($C185=0,$C185=2,$C185=3,$C185=4)</formula>
    </cfRule>
  </conditionalFormatting>
  <conditionalFormatting sqref="U185:U186">
    <cfRule type="expression" dxfId="479" priority="658" stopIfTrue="1">
      <formula>$C185=1</formula>
    </cfRule>
    <cfRule type="expression" dxfId="478" priority="659" stopIfTrue="1">
      <formula>OR($C185=0,$C185=2,$C185=3,$C185=4)</formula>
    </cfRule>
    <cfRule type="expression" dxfId="477" priority="660" stopIfTrue="1">
      <formula>AND(TIPOORCAMENTO="Licitado",$C185&lt;&gt;"L",$C185&lt;&gt;-1)</formula>
    </cfRule>
  </conditionalFormatting>
  <conditionalFormatting sqref="M188">
    <cfRule type="cellIs" dxfId="476" priority="641" stopIfTrue="1" operator="notEqual">
      <formula>$N188</formula>
    </cfRule>
  </conditionalFormatting>
  <conditionalFormatting sqref="N188:O188 R188 W188">
    <cfRule type="expression" dxfId="475" priority="642" stopIfTrue="1">
      <formula>$C188=1</formula>
    </cfRule>
    <cfRule type="expression" dxfId="474" priority="643" stopIfTrue="1">
      <formula>OR($C188=0,$C188=2,$C188=3,$C188=4)</formula>
    </cfRule>
  </conditionalFormatting>
  <conditionalFormatting sqref="U188:V188 U192:V193 V190:V191 V194:V195">
    <cfRule type="expression" dxfId="473" priority="644" stopIfTrue="1">
      <formula>$C188=1</formula>
    </cfRule>
    <cfRule type="expression" dxfId="472" priority="645" stopIfTrue="1">
      <formula>OR($C188=0,$C188=2,$C188=3,$C188=4)</formula>
    </cfRule>
    <cfRule type="expression" dxfId="471" priority="646" stopIfTrue="1">
      <formula>AND(TIPOORCAMENTO="Licitado",$C188&lt;&gt;"L",$C188&lt;&gt;-1)</formula>
    </cfRule>
  </conditionalFormatting>
  <conditionalFormatting sqref="P188:Q188 S188:T188 Y188 AG188:AH188 P192:Q193 P194:P195">
    <cfRule type="expression" dxfId="470" priority="647" stopIfTrue="1">
      <formula>$C188=1</formula>
    </cfRule>
    <cfRule type="expression" dxfId="469" priority="648" stopIfTrue="1">
      <formula>OR($C188=0,$C188=2,$C188=3,$C188=4)</formula>
    </cfRule>
  </conditionalFormatting>
  <conditionalFormatting sqref="AJ188">
    <cfRule type="expression" dxfId="468" priority="649" stopIfTrue="1">
      <formula>OR(ACOMPANHAMENTO&lt;&gt;"BM",TIPOORCAMENTO="Licitado")</formula>
    </cfRule>
    <cfRule type="expression" dxfId="467" priority="650" stopIfTrue="1">
      <formula>$C188=1</formula>
    </cfRule>
    <cfRule type="expression" dxfId="466" priority="651" stopIfTrue="1">
      <formula>OR(AND(ISNUMBER($C188),$C188=0),$C188=2,$C188=3,$C188=4)</formula>
    </cfRule>
  </conditionalFormatting>
  <conditionalFormatting sqref="AL188">
    <cfRule type="expression" dxfId="465" priority="652" stopIfTrue="1">
      <formula>TIPOORCAMENTO="PROPOSTO"</formula>
    </cfRule>
    <cfRule type="expression" dxfId="464" priority="653" stopIfTrue="1">
      <formula>$C188=1</formula>
    </cfRule>
    <cfRule type="expression" dxfId="463" priority="654" stopIfTrue="1">
      <formula>OR(AND(ISNUMBER($C188),$C188=0),$C188=2,$C188=3,$C188=4)</formula>
    </cfRule>
  </conditionalFormatting>
  <conditionalFormatting sqref="AM188:AN188">
    <cfRule type="expression" dxfId="462" priority="655" stopIfTrue="1">
      <formula>TIPOORCAMENTO="PROPOSTO"</formula>
    </cfRule>
    <cfRule type="expression" dxfId="461" priority="656" stopIfTrue="1">
      <formula>$C188=1</formula>
    </cfRule>
    <cfRule type="expression" dxfId="460" priority="657" stopIfTrue="1">
      <formula>OR(AND(ISNUMBER($C188),$C188=0),$C188=2,$C188=3,$C188=4)</formula>
    </cfRule>
  </conditionalFormatting>
  <conditionalFormatting sqref="P190:P191">
    <cfRule type="expression" dxfId="459" priority="639" stopIfTrue="1">
      <formula>$C190=1</formula>
    </cfRule>
    <cfRule type="expression" dxfId="458" priority="640" stopIfTrue="1">
      <formula>OR($C190=0,$C190=2,$C190=3,$C190=4)</formula>
    </cfRule>
  </conditionalFormatting>
  <conditionalFormatting sqref="Q190:Q191">
    <cfRule type="expression" dxfId="457" priority="637" stopIfTrue="1">
      <formula>$C190=1</formula>
    </cfRule>
    <cfRule type="expression" dxfId="456" priority="638" stopIfTrue="1">
      <formula>OR($C190=0,$C190=2,$C190=3,$C190=4)</formula>
    </cfRule>
  </conditionalFormatting>
  <conditionalFormatting sqref="M189">
    <cfRule type="cellIs" dxfId="455" priority="620" stopIfTrue="1" operator="notEqual">
      <formula>$N189</formula>
    </cfRule>
  </conditionalFormatting>
  <conditionalFormatting sqref="N189:O189 R189 W189">
    <cfRule type="expression" dxfId="454" priority="621" stopIfTrue="1">
      <formula>$C189=1</formula>
    </cfRule>
    <cfRule type="expression" dxfId="453" priority="622" stopIfTrue="1">
      <formula>OR($C189=0,$C189=2,$C189=3,$C189=4)</formula>
    </cfRule>
  </conditionalFormatting>
  <conditionalFormatting sqref="U189:V189">
    <cfRule type="expression" dxfId="452" priority="623" stopIfTrue="1">
      <formula>$C189=1</formula>
    </cfRule>
    <cfRule type="expression" dxfId="451" priority="624" stopIfTrue="1">
      <formula>OR($C189=0,$C189=2,$C189=3,$C189=4)</formula>
    </cfRule>
    <cfRule type="expression" dxfId="450" priority="625" stopIfTrue="1">
      <formula>AND(TIPOORCAMENTO="Licitado",$C189&lt;&gt;"L",$C189&lt;&gt;-1)</formula>
    </cfRule>
  </conditionalFormatting>
  <conditionalFormatting sqref="P189:Q189 S189:T189 Y189 AG189:AH189">
    <cfRule type="expression" dxfId="449" priority="626" stopIfTrue="1">
      <formula>$C189=1</formula>
    </cfRule>
    <cfRule type="expression" dxfId="448" priority="627" stopIfTrue="1">
      <formula>OR($C189=0,$C189=2,$C189=3,$C189=4)</formula>
    </cfRule>
  </conditionalFormatting>
  <conditionalFormatting sqref="AJ189">
    <cfRule type="expression" dxfId="447" priority="628" stopIfTrue="1">
      <formula>OR(ACOMPANHAMENTO&lt;&gt;"BM",TIPOORCAMENTO="Licitado")</formula>
    </cfRule>
    <cfRule type="expression" dxfId="446" priority="629" stopIfTrue="1">
      <formula>$C189=1</formula>
    </cfRule>
    <cfRule type="expression" dxfId="445" priority="630" stopIfTrue="1">
      <formula>OR(AND(ISNUMBER($C189),$C189=0),$C189=2,$C189=3,$C189=4)</formula>
    </cfRule>
  </conditionalFormatting>
  <conditionalFormatting sqref="AL189">
    <cfRule type="expression" dxfId="444" priority="631" stopIfTrue="1">
      <formula>TIPOORCAMENTO="PROPOSTO"</formula>
    </cfRule>
    <cfRule type="expression" dxfId="443" priority="632" stopIfTrue="1">
      <formula>$C189=1</formula>
    </cfRule>
    <cfRule type="expression" dxfId="442" priority="633" stopIfTrue="1">
      <formula>OR(AND(ISNUMBER($C189),$C189=0),$C189=2,$C189=3,$C189=4)</formula>
    </cfRule>
  </conditionalFormatting>
  <conditionalFormatting sqref="AM189:AN189">
    <cfRule type="expression" dxfId="441" priority="634" stopIfTrue="1">
      <formula>TIPOORCAMENTO="PROPOSTO"</formula>
    </cfRule>
    <cfRule type="expression" dxfId="440" priority="635" stopIfTrue="1">
      <formula>$C189=1</formula>
    </cfRule>
    <cfRule type="expression" dxfId="439" priority="636" stopIfTrue="1">
      <formula>OR(AND(ISNUMBER($C189),$C189=0),$C189=2,$C189=3,$C189=4)</formula>
    </cfRule>
  </conditionalFormatting>
  <conditionalFormatting sqref="U190:U191">
    <cfRule type="expression" dxfId="438" priority="617" stopIfTrue="1">
      <formula>$C190=1</formula>
    </cfRule>
    <cfRule type="expression" dxfId="437" priority="618" stopIfTrue="1">
      <formula>OR($C190=0,$C190=2,$C190=3,$C190=4)</formula>
    </cfRule>
    <cfRule type="expression" dxfId="436" priority="619" stopIfTrue="1">
      <formula>AND(TIPOORCAMENTO="Licitado",$C190&lt;&gt;"L",$C190&lt;&gt;-1)</formula>
    </cfRule>
  </conditionalFormatting>
  <conditionalFormatting sqref="Q32">
    <cfRule type="expression" dxfId="435" priority="615" stopIfTrue="1">
      <formula>$C32=1</formula>
    </cfRule>
    <cfRule type="expression" dxfId="434" priority="616" stopIfTrue="1">
      <formula>OR($C32=0,$C32=2,$C32=3,$C32=4)</formula>
    </cfRule>
  </conditionalFormatting>
  <conditionalFormatting sqref="Q31">
    <cfRule type="expression" dxfId="433" priority="613" stopIfTrue="1">
      <formula>$C31=1</formula>
    </cfRule>
    <cfRule type="expression" dxfId="432" priority="614" stopIfTrue="1">
      <formula>OR($C31=0,$C31=2,$C31=3,$C31=4)</formula>
    </cfRule>
  </conditionalFormatting>
  <conditionalFormatting sqref="Q194:Q195">
    <cfRule type="expression" dxfId="431" priority="611" stopIfTrue="1">
      <formula>$C194=1</formula>
    </cfRule>
    <cfRule type="expression" dxfId="430" priority="612" stopIfTrue="1">
      <formula>OR($C194=0,$C194=2,$C194=3,$C194=4)</formula>
    </cfRule>
  </conditionalFormatting>
  <conditionalFormatting sqref="U194:U195">
    <cfRule type="expression" dxfId="429" priority="608" stopIfTrue="1">
      <formula>$C194=1</formula>
    </cfRule>
    <cfRule type="expression" dxfId="428" priority="609" stopIfTrue="1">
      <formula>OR($C194=0,$C194=2,$C194=3,$C194=4)</formula>
    </cfRule>
    <cfRule type="expression" dxfId="427" priority="610" stopIfTrue="1">
      <formula>AND(TIPOORCAMENTO="Licitado",$C194&lt;&gt;"L",$C194&lt;&gt;-1)</formula>
    </cfRule>
  </conditionalFormatting>
  <conditionalFormatting sqref="U82:V82 V85">
    <cfRule type="expression" dxfId="426" priority="605" stopIfTrue="1">
      <formula>$C82=1</formula>
    </cfRule>
    <cfRule type="expression" dxfId="425" priority="606" stopIfTrue="1">
      <formula>OR($C82=0,$C82=2,$C82=3,$C82=4)</formula>
    </cfRule>
    <cfRule type="expression" dxfId="424" priority="607" stopIfTrue="1">
      <formula>AND(TIPOORCAMENTO="Licitado",$C82&lt;&gt;"L",$C82&lt;&gt;-1)</formula>
    </cfRule>
  </conditionalFormatting>
  <conditionalFormatting sqref="P33:Q34 P35:P36">
    <cfRule type="expression" dxfId="423" priority="603" stopIfTrue="1">
      <formula>$C33=1</formula>
    </cfRule>
    <cfRule type="expression" dxfId="422" priority="604" stopIfTrue="1">
      <formula>OR($C33=0,$C33=2,$C33=3,$C33=4)</formula>
    </cfRule>
  </conditionalFormatting>
  <conditionalFormatting sqref="Q36">
    <cfRule type="expression" dxfId="421" priority="601" stopIfTrue="1">
      <formula>$C36=1</formula>
    </cfRule>
    <cfRule type="expression" dxfId="420" priority="602" stopIfTrue="1">
      <formula>OR($C36=0,$C36=2,$C36=3,$C36=4)</formula>
    </cfRule>
  </conditionalFormatting>
  <conditionalFormatting sqref="Q35">
    <cfRule type="expression" dxfId="419" priority="599" stopIfTrue="1">
      <formula>$C35=1</formula>
    </cfRule>
    <cfRule type="expression" dxfId="418" priority="600" stopIfTrue="1">
      <formula>OR($C35=0,$C35=2,$C35=3,$C35=4)</formula>
    </cfRule>
  </conditionalFormatting>
  <conditionalFormatting sqref="P101:Q109 S101:T101 Y101:Y109 AG101:AH109 S102:S109">
    <cfRule type="expression" dxfId="417" priority="558" stopIfTrue="1">
      <formula>$C101=1</formula>
    </cfRule>
    <cfRule type="expression" dxfId="416" priority="559" stopIfTrue="1">
      <formula>OR($C101=0,$C101=2,$C101=3,$C101=4)</formula>
    </cfRule>
  </conditionalFormatting>
  <conditionalFormatting sqref="AJ100">
    <cfRule type="expression" dxfId="415" priority="572" stopIfTrue="1">
      <formula>OR(ACOMPANHAMENTO&lt;&gt;"BM",TIPOORCAMENTO="Licitado")</formula>
    </cfRule>
    <cfRule type="expression" dxfId="414" priority="573" stopIfTrue="1">
      <formula>$C100=1</formula>
    </cfRule>
    <cfRule type="expression" dxfId="413" priority="574" stopIfTrue="1">
      <formula>OR(AND(ISNUMBER($C100),$C100=0),$C100=2,$C100=3,$C100=4)</formula>
    </cfRule>
  </conditionalFormatting>
  <conditionalFormatting sqref="V219:V222">
    <cfRule type="expression" dxfId="412" priority="569" stopIfTrue="1">
      <formula>$C219=1</formula>
    </cfRule>
    <cfRule type="expression" dxfId="411" priority="570" stopIfTrue="1">
      <formula>OR($C219=0,$C219=2,$C219=3,$C219=4)</formula>
    </cfRule>
    <cfRule type="expression" dxfId="410" priority="571" stopIfTrue="1">
      <formula>AND(TIPOORCAMENTO="Licitado",$C219&lt;&gt;"L",$C219&lt;&gt;-1)</formula>
    </cfRule>
  </conditionalFormatting>
  <conditionalFormatting sqref="M101:M109">
    <cfRule type="cellIs" dxfId="409" priority="552" stopIfTrue="1" operator="notEqual">
      <formula>$N101</formula>
    </cfRule>
  </conditionalFormatting>
  <conditionalFormatting sqref="N101:O109 R101:R109 W102:X109 W101">
    <cfRule type="expression" dxfId="408" priority="553" stopIfTrue="1">
      <formula>$C101=1</formula>
    </cfRule>
    <cfRule type="expression" dxfId="407" priority="554" stopIfTrue="1">
      <formula>OR($C101=0,$C101=2,$C101=3,$C101=4)</formula>
    </cfRule>
  </conditionalFormatting>
  <conditionalFormatting sqref="V101:V109">
    <cfRule type="expression" dxfId="406" priority="555" stopIfTrue="1">
      <formula>$C101=1</formula>
    </cfRule>
    <cfRule type="expression" dxfId="405" priority="556" stopIfTrue="1">
      <formula>OR($C101=0,$C101=2,$C101=3,$C101=4)</formula>
    </cfRule>
    <cfRule type="expression" dxfId="404" priority="557" stopIfTrue="1">
      <formula>AND(TIPOORCAMENTO="Licitado",$C101&lt;&gt;"L",$C101&lt;&gt;-1)</formula>
    </cfRule>
  </conditionalFormatting>
  <conditionalFormatting sqref="AJ101:AJ109">
    <cfRule type="expression" dxfId="403" priority="560" stopIfTrue="1">
      <formula>OR(ACOMPANHAMENTO&lt;&gt;"BM",TIPOORCAMENTO="Licitado")</formula>
    </cfRule>
    <cfRule type="expression" dxfId="402" priority="561" stopIfTrue="1">
      <formula>$C101=1</formula>
    </cfRule>
    <cfRule type="expression" dxfId="401" priority="562" stopIfTrue="1">
      <formula>OR(AND(ISNUMBER($C101),$C101=0),$C101=2,$C101=3,$C101=4)</formula>
    </cfRule>
  </conditionalFormatting>
  <conditionalFormatting sqref="AL101:AL109">
    <cfRule type="expression" dxfId="400" priority="563" stopIfTrue="1">
      <formula>TIPOORCAMENTO="PROPOSTO"</formula>
    </cfRule>
    <cfRule type="expression" dxfId="399" priority="564" stopIfTrue="1">
      <formula>$C101=1</formula>
    </cfRule>
    <cfRule type="expression" dxfId="398" priority="565" stopIfTrue="1">
      <formula>OR(AND(ISNUMBER($C101),$C101=0),$C101=2,$C101=3,$C101=4)</formula>
    </cfRule>
  </conditionalFormatting>
  <conditionalFormatting sqref="AM101:AN109">
    <cfRule type="expression" dxfId="397" priority="566" stopIfTrue="1">
      <formula>TIPOORCAMENTO="PROPOSTO"</formula>
    </cfRule>
    <cfRule type="expression" dxfId="396" priority="567" stopIfTrue="1">
      <formula>$C101=1</formula>
    </cfRule>
    <cfRule type="expression" dxfId="395" priority="568" stopIfTrue="1">
      <formula>OR(AND(ISNUMBER($C101),$C101=0),$C101=2,$C101=3,$C101=4)</formula>
    </cfRule>
  </conditionalFormatting>
  <conditionalFormatting sqref="M110">
    <cfRule type="cellIs" dxfId="394" priority="535" stopIfTrue="1" operator="notEqual">
      <formula>$N110</formula>
    </cfRule>
  </conditionalFormatting>
  <conditionalFormatting sqref="N110:O110 R110 W110:X110">
    <cfRule type="expression" dxfId="393" priority="536" stopIfTrue="1">
      <formula>$C110=1</formula>
    </cfRule>
    <cfRule type="expression" dxfId="392" priority="537" stopIfTrue="1">
      <formula>OR($C110=0,$C110=2,$C110=3,$C110=4)</formula>
    </cfRule>
  </conditionalFormatting>
  <conditionalFormatting sqref="V110">
    <cfRule type="expression" dxfId="391" priority="538" stopIfTrue="1">
      <formula>$C110=1</formula>
    </cfRule>
    <cfRule type="expression" dxfId="390" priority="539" stopIfTrue="1">
      <formula>OR($C110=0,$C110=2,$C110=3,$C110=4)</formula>
    </cfRule>
    <cfRule type="expression" dxfId="389" priority="540" stopIfTrue="1">
      <formula>AND(TIPOORCAMENTO="Licitado",$C110&lt;&gt;"L",$C110&lt;&gt;-1)</formula>
    </cfRule>
  </conditionalFormatting>
  <conditionalFormatting sqref="P110:Q110 S110 Y110 AG110:AH110">
    <cfRule type="expression" dxfId="388" priority="541" stopIfTrue="1">
      <formula>$C110=1</formula>
    </cfRule>
    <cfRule type="expression" dxfId="387" priority="542" stopIfTrue="1">
      <formula>OR($C110=0,$C110=2,$C110=3,$C110=4)</formula>
    </cfRule>
  </conditionalFormatting>
  <conditionalFormatting sqref="AJ110">
    <cfRule type="expression" dxfId="386" priority="543" stopIfTrue="1">
      <formula>OR(ACOMPANHAMENTO&lt;&gt;"BM",TIPOORCAMENTO="Licitado")</formula>
    </cfRule>
    <cfRule type="expression" dxfId="385" priority="544" stopIfTrue="1">
      <formula>$C110=1</formula>
    </cfRule>
    <cfRule type="expression" dxfId="384" priority="545" stopIfTrue="1">
      <formula>OR(AND(ISNUMBER($C110),$C110=0),$C110=2,$C110=3,$C110=4)</formula>
    </cfRule>
  </conditionalFormatting>
  <conditionalFormatting sqref="AL110">
    <cfRule type="expression" dxfId="383" priority="546" stopIfTrue="1">
      <formula>TIPOORCAMENTO="PROPOSTO"</formula>
    </cfRule>
    <cfRule type="expression" dxfId="382" priority="547" stopIfTrue="1">
      <formula>$C110=1</formula>
    </cfRule>
    <cfRule type="expression" dxfId="381" priority="548" stopIfTrue="1">
      <formula>OR(AND(ISNUMBER($C110),$C110=0),$C110=2,$C110=3,$C110=4)</formula>
    </cfRule>
  </conditionalFormatting>
  <conditionalFormatting sqref="AM110:AN110">
    <cfRule type="expression" dxfId="380" priority="549" stopIfTrue="1">
      <formula>TIPOORCAMENTO="PROPOSTO"</formula>
    </cfRule>
    <cfRule type="expression" dxfId="379" priority="550" stopIfTrue="1">
      <formula>$C110=1</formula>
    </cfRule>
    <cfRule type="expression" dxfId="378" priority="551" stopIfTrue="1">
      <formula>OR(AND(ISNUMBER($C110),$C110=0),$C110=2,$C110=3,$C110=4)</formula>
    </cfRule>
  </conditionalFormatting>
  <conditionalFormatting sqref="M111">
    <cfRule type="cellIs" dxfId="377" priority="518" stopIfTrue="1" operator="notEqual">
      <formula>$N111</formula>
    </cfRule>
  </conditionalFormatting>
  <conditionalFormatting sqref="N111:O111 R111 W111:X111">
    <cfRule type="expression" dxfId="376" priority="519" stopIfTrue="1">
      <formula>$C111=1</formula>
    </cfRule>
    <cfRule type="expression" dxfId="375" priority="520" stopIfTrue="1">
      <formula>OR($C111=0,$C111=2,$C111=3,$C111=4)</formula>
    </cfRule>
  </conditionalFormatting>
  <conditionalFormatting sqref="V111">
    <cfRule type="expression" dxfId="374" priority="521" stopIfTrue="1">
      <formula>$C111=1</formula>
    </cfRule>
    <cfRule type="expression" dxfId="373" priority="522" stopIfTrue="1">
      <formula>OR($C111=0,$C111=2,$C111=3,$C111=4)</formula>
    </cfRule>
    <cfRule type="expression" dxfId="372" priority="523" stopIfTrue="1">
      <formula>AND(TIPOORCAMENTO="Licitado",$C111&lt;&gt;"L",$C111&lt;&gt;-1)</formula>
    </cfRule>
  </conditionalFormatting>
  <conditionalFormatting sqref="P111:Q111 S111 Y111 AG111:AH111">
    <cfRule type="expression" dxfId="371" priority="524" stopIfTrue="1">
      <formula>$C111=1</formula>
    </cfRule>
    <cfRule type="expression" dxfId="370" priority="525" stopIfTrue="1">
      <formula>OR($C111=0,$C111=2,$C111=3,$C111=4)</formula>
    </cfRule>
  </conditionalFormatting>
  <conditionalFormatting sqref="AJ111">
    <cfRule type="expression" dxfId="369" priority="526" stopIfTrue="1">
      <formula>OR(ACOMPANHAMENTO&lt;&gt;"BM",TIPOORCAMENTO="Licitado")</formula>
    </cfRule>
    <cfRule type="expression" dxfId="368" priority="527" stopIfTrue="1">
      <formula>$C111=1</formula>
    </cfRule>
    <cfRule type="expression" dxfId="367" priority="528" stopIfTrue="1">
      <formula>OR(AND(ISNUMBER($C111),$C111=0),$C111=2,$C111=3,$C111=4)</formula>
    </cfRule>
  </conditionalFormatting>
  <conditionalFormatting sqref="AL111">
    <cfRule type="expression" dxfId="366" priority="529" stopIfTrue="1">
      <formula>TIPOORCAMENTO="PROPOSTO"</formula>
    </cfRule>
    <cfRule type="expression" dxfId="365" priority="530" stopIfTrue="1">
      <formula>$C111=1</formula>
    </cfRule>
    <cfRule type="expression" dxfId="364" priority="531" stopIfTrue="1">
      <formula>OR(AND(ISNUMBER($C111),$C111=0),$C111=2,$C111=3,$C111=4)</formula>
    </cfRule>
  </conditionalFormatting>
  <conditionalFormatting sqref="AM111:AN111">
    <cfRule type="expression" dxfId="363" priority="532" stopIfTrue="1">
      <formula>TIPOORCAMENTO="PROPOSTO"</formula>
    </cfRule>
    <cfRule type="expression" dxfId="362" priority="533" stopIfTrue="1">
      <formula>$C111=1</formula>
    </cfRule>
    <cfRule type="expression" dxfId="361" priority="534" stopIfTrue="1">
      <formula>OR(AND(ISNUMBER($C111),$C111=0),$C111=2,$C111=3,$C111=4)</formula>
    </cfRule>
  </conditionalFormatting>
  <conditionalFormatting sqref="M59:M60">
    <cfRule type="cellIs" dxfId="360" priority="504" stopIfTrue="1" operator="notEqual">
      <formula>$N59</formula>
    </cfRule>
  </conditionalFormatting>
  <conditionalFormatting sqref="N59:O60 R59:R60 W59:X60">
    <cfRule type="expression" dxfId="359" priority="505" stopIfTrue="1">
      <formula>$C59=1</formula>
    </cfRule>
    <cfRule type="expression" dxfId="358" priority="506" stopIfTrue="1">
      <formula>OR($C59=0,$C59=2,$C59=3,$C59=4)</formula>
    </cfRule>
  </conditionalFormatting>
  <conditionalFormatting sqref="P59:Q60 S59:S60 Y59:Y60 AG59:AH60">
    <cfRule type="expression" dxfId="357" priority="507" stopIfTrue="1">
      <formula>$C59=1</formula>
    </cfRule>
    <cfRule type="expression" dxfId="356" priority="508" stopIfTrue="1">
      <formula>OR($C59=0,$C59=2,$C59=3,$C59=4)</formula>
    </cfRule>
  </conditionalFormatting>
  <conditionalFormatting sqref="AJ60">
    <cfRule type="expression" dxfId="355" priority="509" stopIfTrue="1">
      <formula>OR(ACOMPANHAMENTO&lt;&gt;"BM",TIPOORCAMENTO="Licitado")</formula>
    </cfRule>
    <cfRule type="expression" dxfId="354" priority="510" stopIfTrue="1">
      <formula>$C60=1</formula>
    </cfRule>
    <cfRule type="expression" dxfId="353" priority="511" stopIfTrue="1">
      <formula>OR(AND(ISNUMBER($C60),$C60=0),$C60=2,$C60=3,$C60=4)</formula>
    </cfRule>
  </conditionalFormatting>
  <conditionalFormatting sqref="AL59:AL60">
    <cfRule type="expression" dxfId="352" priority="512" stopIfTrue="1">
      <formula>TIPOORCAMENTO="PROPOSTO"</formula>
    </cfRule>
    <cfRule type="expression" dxfId="351" priority="513" stopIfTrue="1">
      <formula>$C59=1</formula>
    </cfRule>
    <cfRule type="expression" dxfId="350" priority="514" stopIfTrue="1">
      <formula>OR(AND(ISNUMBER($C59),$C59=0),$C59=2,$C59=3,$C59=4)</formula>
    </cfRule>
  </conditionalFormatting>
  <conditionalFormatting sqref="AM59:AN60">
    <cfRule type="expression" dxfId="349" priority="515" stopIfTrue="1">
      <formula>TIPOORCAMENTO="PROPOSTO"</formula>
    </cfRule>
    <cfRule type="expression" dxfId="348" priority="516" stopIfTrue="1">
      <formula>$C59=1</formula>
    </cfRule>
    <cfRule type="expression" dxfId="347" priority="517" stopIfTrue="1">
      <formula>OR(AND(ISNUMBER($C59),$C59=0),$C59=2,$C59=3,$C59=4)</formula>
    </cfRule>
  </conditionalFormatting>
  <conditionalFormatting sqref="M58">
    <cfRule type="cellIs" dxfId="346" priority="490" stopIfTrue="1" operator="notEqual">
      <formula>$N58</formula>
    </cfRule>
  </conditionalFormatting>
  <conditionalFormatting sqref="N58:O58 R58 W58">
    <cfRule type="expression" dxfId="345" priority="491" stopIfTrue="1">
      <formula>$C58=1</formula>
    </cfRule>
    <cfRule type="expression" dxfId="344" priority="492" stopIfTrue="1">
      <formula>OR($C58=0,$C58=2,$C58=3,$C58=4)</formula>
    </cfRule>
  </conditionalFormatting>
  <conditionalFormatting sqref="P58:Q58 S58:T58 Y58 AG58:AH58">
    <cfRule type="expression" dxfId="343" priority="493" stopIfTrue="1">
      <formula>$C58=1</formula>
    </cfRule>
    <cfRule type="expression" dxfId="342" priority="494" stopIfTrue="1">
      <formula>OR($C58=0,$C58=2,$C58=3,$C58=4)</formula>
    </cfRule>
  </conditionalFormatting>
  <conditionalFormatting sqref="AJ58">
    <cfRule type="expression" dxfId="341" priority="495" stopIfTrue="1">
      <formula>OR(ACOMPANHAMENTO&lt;&gt;"BM",TIPOORCAMENTO="Licitado")</formula>
    </cfRule>
    <cfRule type="expression" dxfId="340" priority="496" stopIfTrue="1">
      <formula>$C58=1</formula>
    </cfRule>
    <cfRule type="expression" dxfId="339" priority="497" stopIfTrue="1">
      <formula>OR(AND(ISNUMBER($C58),$C58=0),$C58=2,$C58=3,$C58=4)</formula>
    </cfRule>
  </conditionalFormatting>
  <conditionalFormatting sqref="AL58">
    <cfRule type="expression" dxfId="338" priority="498" stopIfTrue="1">
      <formula>TIPOORCAMENTO="PROPOSTO"</formula>
    </cfRule>
    <cfRule type="expression" dxfId="337" priority="499" stopIfTrue="1">
      <formula>$C58=1</formula>
    </cfRule>
    <cfRule type="expression" dxfId="336" priority="500" stopIfTrue="1">
      <formula>OR(AND(ISNUMBER($C58),$C58=0),$C58=2,$C58=3,$C58=4)</formula>
    </cfRule>
  </conditionalFormatting>
  <conditionalFormatting sqref="AM58:AN58">
    <cfRule type="expression" dxfId="335" priority="501" stopIfTrue="1">
      <formula>TIPOORCAMENTO="PROPOSTO"</formula>
    </cfRule>
    <cfRule type="expression" dxfId="334" priority="502" stopIfTrue="1">
      <formula>$C58=1</formula>
    </cfRule>
    <cfRule type="expression" dxfId="333" priority="503" stopIfTrue="1">
      <formula>OR(AND(ISNUMBER($C58),$C58=0),$C58=2,$C58=3,$C58=4)</formula>
    </cfRule>
  </conditionalFormatting>
  <conditionalFormatting sqref="M61">
    <cfRule type="cellIs" dxfId="332" priority="476" stopIfTrue="1" operator="notEqual">
      <formula>$N61</formula>
    </cfRule>
  </conditionalFormatting>
  <conditionalFormatting sqref="N61:O61 R61 W61:X61">
    <cfRule type="expression" dxfId="331" priority="477" stopIfTrue="1">
      <formula>$C61=1</formula>
    </cfRule>
    <cfRule type="expression" dxfId="330" priority="478" stopIfTrue="1">
      <formula>OR($C61=0,$C61=2,$C61=3,$C61=4)</formula>
    </cfRule>
  </conditionalFormatting>
  <conditionalFormatting sqref="P61:Q61 S61 Y61 AG61:AH61">
    <cfRule type="expression" dxfId="329" priority="479" stopIfTrue="1">
      <formula>$C61=1</formula>
    </cfRule>
    <cfRule type="expression" dxfId="328" priority="480" stopIfTrue="1">
      <formula>OR($C61=0,$C61=2,$C61=3,$C61=4)</formula>
    </cfRule>
  </conditionalFormatting>
  <conditionalFormatting sqref="AJ61">
    <cfRule type="expression" dxfId="327" priority="481" stopIfTrue="1">
      <formula>OR(ACOMPANHAMENTO&lt;&gt;"BM",TIPOORCAMENTO="Licitado")</formula>
    </cfRule>
    <cfRule type="expression" dxfId="326" priority="482" stopIfTrue="1">
      <formula>$C61=1</formula>
    </cfRule>
    <cfRule type="expression" dxfId="325" priority="483" stopIfTrue="1">
      <formula>OR(AND(ISNUMBER($C61),$C61=0),$C61=2,$C61=3,$C61=4)</formula>
    </cfRule>
  </conditionalFormatting>
  <conditionalFormatting sqref="AL61">
    <cfRule type="expression" dxfId="324" priority="484" stopIfTrue="1">
      <formula>TIPOORCAMENTO="PROPOSTO"</formula>
    </cfRule>
    <cfRule type="expression" dxfId="323" priority="485" stopIfTrue="1">
      <formula>$C61=1</formula>
    </cfRule>
    <cfRule type="expression" dxfId="322" priority="486" stopIfTrue="1">
      <formula>OR(AND(ISNUMBER($C61),$C61=0),$C61=2,$C61=3,$C61=4)</formula>
    </cfRule>
  </conditionalFormatting>
  <conditionalFormatting sqref="AM61:AN61">
    <cfRule type="expression" dxfId="321" priority="487" stopIfTrue="1">
      <formula>TIPOORCAMENTO="PROPOSTO"</formula>
    </cfRule>
    <cfRule type="expression" dxfId="320" priority="488" stopIfTrue="1">
      <formula>$C61=1</formula>
    </cfRule>
    <cfRule type="expression" dxfId="319" priority="489" stopIfTrue="1">
      <formula>OR(AND(ISNUMBER($C61),$C61=0),$C61=2,$C61=3,$C61=4)</formula>
    </cfRule>
  </conditionalFormatting>
  <conditionalFormatting sqref="T31:T32">
    <cfRule type="expression" dxfId="318" priority="474" stopIfTrue="1">
      <formula>$C31=1</formula>
    </cfRule>
    <cfRule type="expression" dxfId="317" priority="475" stopIfTrue="1">
      <formula>OR($C31=0,$C31=2,$C31=3,$C31=4)</formula>
    </cfRule>
  </conditionalFormatting>
  <conditionalFormatting sqref="T35:T36">
    <cfRule type="expression" dxfId="316" priority="472" stopIfTrue="1">
      <formula>$C35=1</formula>
    </cfRule>
    <cfRule type="expression" dxfId="315" priority="473" stopIfTrue="1">
      <formula>OR($C35=0,$C35=2,$C35=3,$C35=4)</formula>
    </cfRule>
  </conditionalFormatting>
  <conditionalFormatting sqref="T39:T42">
    <cfRule type="expression" dxfId="314" priority="470" stopIfTrue="1">
      <formula>$C39=1</formula>
    </cfRule>
    <cfRule type="expression" dxfId="313" priority="471" stopIfTrue="1">
      <formula>OR($C39=0,$C39=2,$C39=3,$C39=4)</formula>
    </cfRule>
  </conditionalFormatting>
  <conditionalFormatting sqref="T83:T85">
    <cfRule type="expression" dxfId="312" priority="446" stopIfTrue="1">
      <formula>$C83=1</formula>
    </cfRule>
    <cfRule type="expression" dxfId="311" priority="447" stopIfTrue="1">
      <formula>OR($C83=0,$C83=2,$C83=3,$C83=4)</formula>
    </cfRule>
  </conditionalFormatting>
  <conditionalFormatting sqref="T46">
    <cfRule type="expression" dxfId="310" priority="466" stopIfTrue="1">
      <formula>$C46=1</formula>
    </cfRule>
    <cfRule type="expression" dxfId="309" priority="467" stopIfTrue="1">
      <formula>OR($C46=0,$C46=2,$C46=3,$C46=4)</formula>
    </cfRule>
  </conditionalFormatting>
  <conditionalFormatting sqref="T49">
    <cfRule type="expression" dxfId="308" priority="464" stopIfTrue="1">
      <formula>$C49=1</formula>
    </cfRule>
    <cfRule type="expression" dxfId="307" priority="465" stopIfTrue="1">
      <formula>OR($C49=0,$C49=2,$C49=3,$C49=4)</formula>
    </cfRule>
  </conditionalFormatting>
  <conditionalFormatting sqref="T52:T53">
    <cfRule type="expression" dxfId="306" priority="462" stopIfTrue="1">
      <formula>$C52=1</formula>
    </cfRule>
    <cfRule type="expression" dxfId="305" priority="463" stopIfTrue="1">
      <formula>OR($C52=0,$C52=2,$C52=3,$C52=4)</formula>
    </cfRule>
  </conditionalFormatting>
  <conditionalFormatting sqref="T56:T57">
    <cfRule type="expression" dxfId="304" priority="460" stopIfTrue="1">
      <formula>$C56=1</formula>
    </cfRule>
    <cfRule type="expression" dxfId="303" priority="461" stopIfTrue="1">
      <formula>OR($C56=0,$C56=2,$C56=3,$C56=4)</formula>
    </cfRule>
  </conditionalFormatting>
  <conditionalFormatting sqref="T59:T61">
    <cfRule type="expression" dxfId="302" priority="458" stopIfTrue="1">
      <formula>$C59=1</formula>
    </cfRule>
    <cfRule type="expression" dxfId="301" priority="459" stopIfTrue="1">
      <formula>OR($C59=0,$C59=2,$C59=3,$C59=4)</formula>
    </cfRule>
  </conditionalFormatting>
  <conditionalFormatting sqref="T64:T65">
    <cfRule type="expression" dxfId="300" priority="456" stopIfTrue="1">
      <formula>$C64=1</formula>
    </cfRule>
    <cfRule type="expression" dxfId="299" priority="457" stopIfTrue="1">
      <formula>OR($C64=0,$C64=2,$C64=3,$C64=4)</formula>
    </cfRule>
  </conditionalFormatting>
  <conditionalFormatting sqref="T69">
    <cfRule type="expression" dxfId="298" priority="454" stopIfTrue="1">
      <formula>$C69=1</formula>
    </cfRule>
    <cfRule type="expression" dxfId="297" priority="455" stopIfTrue="1">
      <formula>OR($C69=0,$C69=2,$C69=3,$C69=4)</formula>
    </cfRule>
  </conditionalFormatting>
  <conditionalFormatting sqref="T72:T73">
    <cfRule type="expression" dxfId="296" priority="452" stopIfTrue="1">
      <formula>$C72=1</formula>
    </cfRule>
    <cfRule type="expression" dxfId="295" priority="453" stopIfTrue="1">
      <formula>OR($C72=0,$C72=2,$C72=3,$C72=4)</formula>
    </cfRule>
  </conditionalFormatting>
  <conditionalFormatting sqref="T79:T81">
    <cfRule type="expression" dxfId="294" priority="448" stopIfTrue="1">
      <formula>$C79=1</formula>
    </cfRule>
    <cfRule type="expression" dxfId="293" priority="449" stopIfTrue="1">
      <formula>OR($C79=0,$C79=2,$C79=3,$C79=4)</formula>
    </cfRule>
  </conditionalFormatting>
  <conditionalFormatting sqref="T148">
    <cfRule type="expression" dxfId="292" priority="424" stopIfTrue="1">
      <formula>$C148=1</formula>
    </cfRule>
    <cfRule type="expression" dxfId="291" priority="425" stopIfTrue="1">
      <formula>OR($C148=0,$C148=2,$C148=3,$C148=4)</formula>
    </cfRule>
  </conditionalFormatting>
  <conditionalFormatting sqref="T87:T92">
    <cfRule type="expression" dxfId="290" priority="444" stopIfTrue="1">
      <formula>$C87=1</formula>
    </cfRule>
    <cfRule type="expression" dxfId="289" priority="445" stopIfTrue="1">
      <formula>OR($C87=0,$C87=2,$C87=3,$C87=4)</formula>
    </cfRule>
  </conditionalFormatting>
  <conditionalFormatting sqref="T95:T97">
    <cfRule type="expression" dxfId="288" priority="442" stopIfTrue="1">
      <formula>$C95=1</formula>
    </cfRule>
    <cfRule type="expression" dxfId="287" priority="443" stopIfTrue="1">
      <formula>OR($C95=0,$C95=2,$C95=3,$C95=4)</formula>
    </cfRule>
  </conditionalFormatting>
  <conditionalFormatting sqref="T99:T100">
    <cfRule type="expression" dxfId="286" priority="440" stopIfTrue="1">
      <formula>$C99=1</formula>
    </cfRule>
    <cfRule type="expression" dxfId="285" priority="441" stopIfTrue="1">
      <formula>OR($C99=0,$C99=2,$C99=3,$C99=4)</formula>
    </cfRule>
  </conditionalFormatting>
  <conditionalFormatting sqref="T102:T111">
    <cfRule type="expression" dxfId="284" priority="438" stopIfTrue="1">
      <formula>$C102=1</formula>
    </cfRule>
    <cfRule type="expression" dxfId="283" priority="439" stopIfTrue="1">
      <formula>OR($C102=0,$C102=2,$C102=3,$C102=4)</formula>
    </cfRule>
  </conditionalFormatting>
  <conditionalFormatting sqref="T114:T116">
    <cfRule type="expression" dxfId="282" priority="436" stopIfTrue="1">
      <formula>$C114=1</formula>
    </cfRule>
    <cfRule type="expression" dxfId="281" priority="437" stopIfTrue="1">
      <formula>OR($C114=0,$C114=2,$C114=3,$C114=4)</formula>
    </cfRule>
  </conditionalFormatting>
  <conditionalFormatting sqref="T119:T124">
    <cfRule type="expression" dxfId="280" priority="434" stopIfTrue="1">
      <formula>$C119=1</formula>
    </cfRule>
    <cfRule type="expression" dxfId="279" priority="435" stopIfTrue="1">
      <formula>OR($C119=0,$C119=2,$C119=3,$C119=4)</formula>
    </cfRule>
  </conditionalFormatting>
  <conditionalFormatting sqref="T126:T134">
    <cfRule type="expression" dxfId="278" priority="432" stopIfTrue="1">
      <formula>$C126=1</formula>
    </cfRule>
    <cfRule type="expression" dxfId="277" priority="433" stopIfTrue="1">
      <formula>OR($C126=0,$C126=2,$C126=3,$C126=4)</formula>
    </cfRule>
  </conditionalFormatting>
  <conditionalFormatting sqref="T138:T140">
    <cfRule type="expression" dxfId="276" priority="430" stopIfTrue="1">
      <formula>$C138=1</formula>
    </cfRule>
    <cfRule type="expression" dxfId="275" priority="431" stopIfTrue="1">
      <formula>OR($C138=0,$C138=2,$C138=3,$C138=4)</formula>
    </cfRule>
  </conditionalFormatting>
  <conditionalFormatting sqref="T143:T145">
    <cfRule type="expression" dxfId="274" priority="426" stopIfTrue="1">
      <formula>$C143=1</formula>
    </cfRule>
    <cfRule type="expression" dxfId="273" priority="427" stopIfTrue="1">
      <formula>OR($C143=0,$C143=2,$C143=3,$C143=4)</formula>
    </cfRule>
  </conditionalFormatting>
  <conditionalFormatting sqref="T198:T199">
    <cfRule type="expression" dxfId="272" priority="400" stopIfTrue="1">
      <formula>$C198=1</formula>
    </cfRule>
    <cfRule type="expression" dxfId="271" priority="401" stopIfTrue="1">
      <formula>OR($C198=0,$C198=2,$C198=3,$C198=4)</formula>
    </cfRule>
  </conditionalFormatting>
  <conditionalFormatting sqref="T152:T154">
    <cfRule type="expression" dxfId="270" priority="422" stopIfTrue="1">
      <formula>$C152=1</formula>
    </cfRule>
    <cfRule type="expression" dxfId="269" priority="423" stopIfTrue="1">
      <formula>OR($C152=0,$C152=2,$C152=3,$C152=4)</formula>
    </cfRule>
  </conditionalFormatting>
  <conditionalFormatting sqref="T155:T156">
    <cfRule type="expression" dxfId="268" priority="420" stopIfTrue="1">
      <formula>$C155=1</formula>
    </cfRule>
    <cfRule type="expression" dxfId="267" priority="421" stopIfTrue="1">
      <formula>OR($C155=0,$C155=2,$C155=3,$C155=4)</formula>
    </cfRule>
  </conditionalFormatting>
  <conditionalFormatting sqref="T160:T162">
    <cfRule type="expression" dxfId="266" priority="418" stopIfTrue="1">
      <formula>$C160=1</formula>
    </cfRule>
    <cfRule type="expression" dxfId="265" priority="419" stopIfTrue="1">
      <formula>OR($C160=0,$C160=2,$C160=3,$C160=4)</formula>
    </cfRule>
  </conditionalFormatting>
  <conditionalFormatting sqref="T163:T164">
    <cfRule type="expression" dxfId="264" priority="416" stopIfTrue="1">
      <formula>$C163=1</formula>
    </cfRule>
    <cfRule type="expression" dxfId="263" priority="417" stopIfTrue="1">
      <formula>OR($C163=0,$C163=2,$C163=3,$C163=4)</formula>
    </cfRule>
  </conditionalFormatting>
  <conditionalFormatting sqref="T168">
    <cfRule type="expression" dxfId="262" priority="414" stopIfTrue="1">
      <formula>$C168=1</formula>
    </cfRule>
    <cfRule type="expression" dxfId="261" priority="415" stopIfTrue="1">
      <formula>OR($C168=0,$C168=2,$C168=3,$C168=4)</formula>
    </cfRule>
  </conditionalFormatting>
  <conditionalFormatting sqref="T170:T171">
    <cfRule type="expression" dxfId="260" priority="412" stopIfTrue="1">
      <formula>$C170=1</formula>
    </cfRule>
    <cfRule type="expression" dxfId="259" priority="413" stopIfTrue="1">
      <formula>OR($C170=0,$C170=2,$C170=3,$C170=4)</formula>
    </cfRule>
  </conditionalFormatting>
  <conditionalFormatting sqref="T175:T176">
    <cfRule type="expression" dxfId="258" priority="410" stopIfTrue="1">
      <formula>$C175=1</formula>
    </cfRule>
    <cfRule type="expression" dxfId="257" priority="411" stopIfTrue="1">
      <formula>OR($C175=0,$C175=2,$C175=3,$C175=4)</formula>
    </cfRule>
  </conditionalFormatting>
  <conditionalFormatting sqref="T180:T181">
    <cfRule type="expression" dxfId="256" priority="408" stopIfTrue="1">
      <formula>$C180=1</formula>
    </cfRule>
    <cfRule type="expression" dxfId="255" priority="409" stopIfTrue="1">
      <formula>OR($C180=0,$C180=2,$C180=3,$C180=4)</formula>
    </cfRule>
  </conditionalFormatting>
  <conditionalFormatting sqref="T185:T186">
    <cfRule type="expression" dxfId="254" priority="406" stopIfTrue="1">
      <formula>$C185=1</formula>
    </cfRule>
    <cfRule type="expression" dxfId="253" priority="407" stopIfTrue="1">
      <formula>OR($C185=0,$C185=2,$C185=3,$C185=4)</formula>
    </cfRule>
  </conditionalFormatting>
  <conditionalFormatting sqref="T190:T191">
    <cfRule type="expression" dxfId="252" priority="404" stopIfTrue="1">
      <formula>$C190=1</formula>
    </cfRule>
    <cfRule type="expression" dxfId="251" priority="405" stopIfTrue="1">
      <formula>OR($C190=0,$C190=2,$C190=3,$C190=4)</formula>
    </cfRule>
  </conditionalFormatting>
  <conditionalFormatting sqref="T194:T195">
    <cfRule type="expression" dxfId="250" priority="402" stopIfTrue="1">
      <formula>$C194=1</formula>
    </cfRule>
    <cfRule type="expression" dxfId="249" priority="403" stopIfTrue="1">
      <formula>OR($C194=0,$C194=2,$C194=3,$C194=4)</formula>
    </cfRule>
  </conditionalFormatting>
  <conditionalFormatting sqref="T201:T208">
    <cfRule type="expression" dxfId="248" priority="398" stopIfTrue="1">
      <formula>$C201=1</formula>
    </cfRule>
    <cfRule type="expression" dxfId="247" priority="399" stopIfTrue="1">
      <formula>OR($C201=0,$C201=2,$C201=3,$C201=4)</formula>
    </cfRule>
  </conditionalFormatting>
  <conditionalFormatting sqref="T215:T216">
    <cfRule type="expression" dxfId="246" priority="396" stopIfTrue="1">
      <formula>$C215=1</formula>
    </cfRule>
    <cfRule type="expression" dxfId="245" priority="397" stopIfTrue="1">
      <formula>OR($C215=0,$C215=2,$C215=3,$C215=4)</formula>
    </cfRule>
  </conditionalFormatting>
  <conditionalFormatting sqref="T221:T222">
    <cfRule type="expression" dxfId="244" priority="394" stopIfTrue="1">
      <formula>$C221=1</formula>
    </cfRule>
    <cfRule type="expression" dxfId="243" priority="395" stopIfTrue="1">
      <formula>OR($C221=0,$C221=2,$C221=3,$C221=4)</formula>
    </cfRule>
  </conditionalFormatting>
  <conditionalFormatting sqref="M43">
    <cfRule type="cellIs" dxfId="242" priority="358" stopIfTrue="1" operator="notEqual">
      <formula>$N43</formula>
    </cfRule>
  </conditionalFormatting>
  <conditionalFormatting sqref="N43:O43 R43 W43:X43">
    <cfRule type="expression" dxfId="241" priority="359" stopIfTrue="1">
      <formula>$C43=1</formula>
    </cfRule>
    <cfRule type="expression" dxfId="240" priority="360" stopIfTrue="1">
      <formula>OR($C43=0,$C43=2,$C43=3,$C43=4)</formula>
    </cfRule>
  </conditionalFormatting>
  <conditionalFormatting sqref="P43:Q43 S43 Y43 AG43:AH43">
    <cfRule type="expression" dxfId="239" priority="361" stopIfTrue="1">
      <formula>$C43=1</formula>
    </cfRule>
    <cfRule type="expression" dxfId="238" priority="362" stopIfTrue="1">
      <formula>OR($C43=0,$C43=2,$C43=3,$C43=4)</formula>
    </cfRule>
  </conditionalFormatting>
  <conditionalFormatting sqref="AJ43">
    <cfRule type="expression" dxfId="237" priority="363" stopIfTrue="1">
      <formula>OR(ACOMPANHAMENTO&lt;&gt;"BM",TIPOORCAMENTO="Licitado")</formula>
    </cfRule>
    <cfRule type="expression" dxfId="236" priority="364" stopIfTrue="1">
      <formula>$C43=1</formula>
    </cfRule>
    <cfRule type="expression" dxfId="235" priority="365" stopIfTrue="1">
      <formula>OR(AND(ISNUMBER($C43),$C43=0),$C43=2,$C43=3,$C43=4)</formula>
    </cfRule>
  </conditionalFormatting>
  <conditionalFormatting sqref="AL43">
    <cfRule type="expression" dxfId="234" priority="366" stopIfTrue="1">
      <formula>TIPOORCAMENTO="PROPOSTO"</formula>
    </cfRule>
    <cfRule type="expression" dxfId="233" priority="367" stopIfTrue="1">
      <formula>$C43=1</formula>
    </cfRule>
    <cfRule type="expression" dxfId="232" priority="368" stopIfTrue="1">
      <formula>OR(AND(ISNUMBER($C43),$C43=0),$C43=2,$C43=3,$C43=4)</formula>
    </cfRule>
  </conditionalFormatting>
  <conditionalFormatting sqref="AM43:AN43">
    <cfRule type="expression" dxfId="231" priority="369" stopIfTrue="1">
      <formula>TIPOORCAMENTO="PROPOSTO"</formula>
    </cfRule>
    <cfRule type="expression" dxfId="230" priority="370" stopIfTrue="1">
      <formula>$C43=1</formula>
    </cfRule>
    <cfRule type="expression" dxfId="229" priority="371" stopIfTrue="1">
      <formula>OR(AND(ISNUMBER($C43),$C43=0),$C43=2,$C43=3,$C43=4)</formula>
    </cfRule>
  </conditionalFormatting>
  <conditionalFormatting sqref="V43">
    <cfRule type="expression" dxfId="228" priority="355" stopIfTrue="1">
      <formula>$C43=1</formula>
    </cfRule>
    <cfRule type="expression" dxfId="227" priority="356" stopIfTrue="1">
      <formula>OR($C43=0,$C43=2,$C43=3,$C43=4)</formula>
    </cfRule>
    <cfRule type="expression" dxfId="226" priority="357" stopIfTrue="1">
      <formula>AND(TIPOORCAMENTO="Licitado",$C43&lt;&gt;"L",$C43&lt;&gt;-1)</formula>
    </cfRule>
  </conditionalFormatting>
  <conditionalFormatting sqref="U43">
    <cfRule type="expression" dxfId="225" priority="352" stopIfTrue="1">
      <formula>$C43=1</formula>
    </cfRule>
    <cfRule type="expression" dxfId="224" priority="353" stopIfTrue="1">
      <formula>OR($C43=0,$C43=2,$C43=3,$C43=4)</formula>
    </cfRule>
    <cfRule type="expression" dxfId="223" priority="354" stopIfTrue="1">
      <formula>AND(TIPOORCAMENTO="Licitado",$C43&lt;&gt;"L",$C43&lt;&gt;-1)</formula>
    </cfRule>
  </conditionalFormatting>
  <conditionalFormatting sqref="T43">
    <cfRule type="expression" dxfId="222" priority="350" stopIfTrue="1">
      <formula>$C43=1</formula>
    </cfRule>
    <cfRule type="expression" dxfId="221" priority="351" stopIfTrue="1">
      <formula>OR($C43=0,$C43=2,$C43=3,$C43=4)</formula>
    </cfRule>
  </conditionalFormatting>
  <conditionalFormatting sqref="M47">
    <cfRule type="cellIs" dxfId="220" priority="336" stopIfTrue="1" operator="notEqual">
      <formula>$N47</formula>
    </cfRule>
  </conditionalFormatting>
  <conditionalFormatting sqref="W47:X47 R47 N47:O47">
    <cfRule type="expression" dxfId="219" priority="337" stopIfTrue="1">
      <formula>$C47=1</formula>
    </cfRule>
    <cfRule type="expression" dxfId="218" priority="338" stopIfTrue="1">
      <formula>OR($C47=0,$C47=2,$C47=3,$C47=4)</formula>
    </cfRule>
  </conditionalFormatting>
  <conditionalFormatting sqref="AG47:AH47 Y47 P47:Q47 S47">
    <cfRule type="expression" dxfId="217" priority="339" stopIfTrue="1">
      <formula>$C47=1</formula>
    </cfRule>
    <cfRule type="expression" dxfId="216" priority="340" stopIfTrue="1">
      <formula>OR($C47=0,$C47=2,$C47=3,$C47=4)</formula>
    </cfRule>
  </conditionalFormatting>
  <conditionalFormatting sqref="AJ47">
    <cfRule type="expression" dxfId="215" priority="341" stopIfTrue="1">
      <formula>OR(ACOMPANHAMENTO&lt;&gt;"BM",TIPOORCAMENTO="Licitado")</formula>
    </cfRule>
    <cfRule type="expression" dxfId="214" priority="342" stopIfTrue="1">
      <formula>$C47=1</formula>
    </cfRule>
    <cfRule type="expression" dxfId="213" priority="343" stopIfTrue="1">
      <formula>OR(AND(ISNUMBER($C47),$C47=0),$C47=2,$C47=3,$C47=4)</formula>
    </cfRule>
  </conditionalFormatting>
  <conditionalFormatting sqref="AL47">
    <cfRule type="expression" dxfId="212" priority="344" stopIfTrue="1">
      <formula>TIPOORCAMENTO="PROPOSTO"</formula>
    </cfRule>
    <cfRule type="expression" dxfId="211" priority="345" stopIfTrue="1">
      <formula>$C47=1</formula>
    </cfRule>
    <cfRule type="expression" dxfId="210" priority="346" stopIfTrue="1">
      <formula>OR(AND(ISNUMBER($C47),$C47=0),$C47=2,$C47=3,$C47=4)</formula>
    </cfRule>
  </conditionalFormatting>
  <conditionalFormatting sqref="AM47:AN47">
    <cfRule type="expression" dxfId="209" priority="347" stopIfTrue="1">
      <formula>TIPOORCAMENTO="PROPOSTO"</formula>
    </cfRule>
    <cfRule type="expression" dxfId="208" priority="348" stopIfTrue="1">
      <formula>$C47=1</formula>
    </cfRule>
    <cfRule type="expression" dxfId="207" priority="349" stopIfTrue="1">
      <formula>OR(AND(ISNUMBER($C47),$C47=0),$C47=2,$C47=3,$C47=4)</formula>
    </cfRule>
  </conditionalFormatting>
  <conditionalFormatting sqref="V47">
    <cfRule type="expression" dxfId="206" priority="333" stopIfTrue="1">
      <formula>$C47=1</formula>
    </cfRule>
    <cfRule type="expression" dxfId="205" priority="334" stopIfTrue="1">
      <formula>OR($C47=0,$C47=2,$C47=3,$C47=4)</formula>
    </cfRule>
    <cfRule type="expression" dxfId="204" priority="335" stopIfTrue="1">
      <formula>AND(TIPOORCAMENTO="Licitado",$C47&lt;&gt;"L",$C47&lt;&gt;-1)</formula>
    </cfRule>
  </conditionalFormatting>
  <conditionalFormatting sqref="U47">
    <cfRule type="expression" dxfId="203" priority="330" stopIfTrue="1">
      <formula>$C47=1</formula>
    </cfRule>
    <cfRule type="expression" dxfId="202" priority="331" stopIfTrue="1">
      <formula>OR($C47=0,$C47=2,$C47=3,$C47=4)</formula>
    </cfRule>
    <cfRule type="expression" dxfId="201" priority="332" stopIfTrue="1">
      <formula>AND(TIPOORCAMENTO="Licitado",$C47&lt;&gt;"L",$C47&lt;&gt;-1)</formula>
    </cfRule>
  </conditionalFormatting>
  <conditionalFormatting sqref="T47">
    <cfRule type="expression" dxfId="200" priority="328" stopIfTrue="1">
      <formula>$C47=1</formula>
    </cfRule>
    <cfRule type="expression" dxfId="199" priority="329" stopIfTrue="1">
      <formula>OR($C47=0,$C47=2,$C47=3,$C47=4)</formula>
    </cfRule>
  </conditionalFormatting>
  <conditionalFormatting sqref="Q68:Q69">
    <cfRule type="expression" dxfId="198" priority="282" stopIfTrue="1">
      <formula>$C68=1</formula>
    </cfRule>
    <cfRule type="expression" dxfId="197" priority="283" stopIfTrue="1">
      <formula>OR($C68=0,$C68=2,$C68=3,$C68=4)</formula>
    </cfRule>
  </conditionalFormatting>
  <conditionalFormatting sqref="U68">
    <cfRule type="expression" dxfId="196" priority="303" stopIfTrue="1">
      <formula>$C68=1</formula>
    </cfRule>
    <cfRule type="expression" dxfId="195" priority="304" stopIfTrue="1">
      <formula>OR($C68=0,$C68=2,$C68=3,$C68=4)</formula>
    </cfRule>
    <cfRule type="expression" dxfId="194" priority="305" stopIfTrue="1">
      <formula>AND(TIPOORCAMENTO="Licitado",$C68&lt;&gt;"L",$C68&lt;&gt;-1)</formula>
    </cfRule>
  </conditionalFormatting>
  <conditionalFormatting sqref="M68">
    <cfRule type="cellIs" dxfId="193" priority="286" stopIfTrue="1" operator="notEqual">
      <formula>$N68</formula>
    </cfRule>
  </conditionalFormatting>
  <conditionalFormatting sqref="N68:O68 R68 W68:X68">
    <cfRule type="expression" dxfId="192" priority="287" stopIfTrue="1">
      <formula>$C68=1</formula>
    </cfRule>
    <cfRule type="expression" dxfId="191" priority="288" stopIfTrue="1">
      <formula>OR($C68=0,$C68=2,$C68=3,$C68=4)</formula>
    </cfRule>
  </conditionalFormatting>
  <conditionalFormatting sqref="V68">
    <cfRule type="expression" dxfId="190" priority="289" stopIfTrue="1">
      <formula>$C68=1</formula>
    </cfRule>
    <cfRule type="expression" dxfId="189" priority="290" stopIfTrue="1">
      <formula>OR($C68=0,$C68=2,$C68=3,$C68=4)</formula>
    </cfRule>
    <cfRule type="expression" dxfId="188" priority="291" stopIfTrue="1">
      <formula>AND(TIPOORCAMENTO="Licitado",$C68&lt;&gt;"L",$C68&lt;&gt;-1)</formula>
    </cfRule>
  </conditionalFormatting>
  <conditionalFormatting sqref="S68 Y68 AG68:AH68">
    <cfRule type="expression" dxfId="187" priority="292" stopIfTrue="1">
      <formula>$C68=1</formula>
    </cfRule>
    <cfRule type="expression" dxfId="186" priority="293" stopIfTrue="1">
      <formula>OR($C68=0,$C68=2,$C68=3,$C68=4)</formula>
    </cfRule>
  </conditionalFormatting>
  <conditionalFormatting sqref="AJ68">
    <cfRule type="expression" dxfId="185" priority="294" stopIfTrue="1">
      <formula>OR(ACOMPANHAMENTO&lt;&gt;"BM",TIPOORCAMENTO="Licitado")</formula>
    </cfRule>
    <cfRule type="expression" dxfId="184" priority="295" stopIfTrue="1">
      <formula>$C68=1</formula>
    </cfRule>
    <cfRule type="expression" dxfId="183" priority="296" stopIfTrue="1">
      <formula>OR(AND(ISNUMBER($C68),$C68=0),$C68=2,$C68=3,$C68=4)</formula>
    </cfRule>
  </conditionalFormatting>
  <conditionalFormatting sqref="AL68">
    <cfRule type="expression" dxfId="182" priority="297" stopIfTrue="1">
      <formula>TIPOORCAMENTO="PROPOSTO"</formula>
    </cfRule>
    <cfRule type="expression" dxfId="181" priority="298" stopIfTrue="1">
      <formula>$C68=1</formula>
    </cfRule>
    <cfRule type="expression" dxfId="180" priority="299" stopIfTrue="1">
      <formula>OR(AND(ISNUMBER($C68),$C68=0),$C68=2,$C68=3,$C68=4)</formula>
    </cfRule>
  </conditionalFormatting>
  <conditionalFormatting sqref="AM68:AN68">
    <cfRule type="expression" dxfId="179" priority="300" stopIfTrue="1">
      <formula>TIPOORCAMENTO="PROPOSTO"</formula>
    </cfRule>
    <cfRule type="expression" dxfId="178" priority="301" stopIfTrue="1">
      <formula>$C68=1</formula>
    </cfRule>
    <cfRule type="expression" dxfId="177" priority="302" stopIfTrue="1">
      <formula>OR(AND(ISNUMBER($C68),$C68=0),$C68=2,$C68=3,$C68=4)</formula>
    </cfRule>
  </conditionalFormatting>
  <conditionalFormatting sqref="T68">
    <cfRule type="expression" dxfId="176" priority="284" stopIfTrue="1">
      <formula>$C68=1</formula>
    </cfRule>
    <cfRule type="expression" dxfId="175" priority="285" stopIfTrue="1">
      <formula>OR($C68=0,$C68=2,$C68=3,$C68=4)</formula>
    </cfRule>
  </conditionalFormatting>
  <conditionalFormatting sqref="P68:P69">
    <cfRule type="expression" dxfId="174" priority="280" stopIfTrue="1">
      <formula>$C68=1</formula>
    </cfRule>
    <cfRule type="expression" dxfId="173" priority="281" stopIfTrue="1">
      <formula>OR($C68=0,$C68=2,$C68=3,$C68=4)</formula>
    </cfRule>
  </conditionalFormatting>
  <conditionalFormatting sqref="R83">
    <cfRule type="expression" dxfId="172" priority="278" stopIfTrue="1">
      <formula>$C83=1</formula>
    </cfRule>
    <cfRule type="expression" dxfId="171" priority="279" stopIfTrue="1">
      <formula>OR($C83=0,$C83=2,$C83=3,$C83=4)</formula>
    </cfRule>
  </conditionalFormatting>
  <conditionalFormatting sqref="R130">
    <cfRule type="expression" dxfId="170" priority="274" stopIfTrue="1">
      <formula>$C130=1</formula>
    </cfRule>
    <cfRule type="expression" dxfId="169" priority="275" stopIfTrue="1">
      <formula>OR($C130=0,$C130=2,$C130=3,$C130=4)</formula>
    </cfRule>
  </conditionalFormatting>
  <conditionalFormatting sqref="Q130 S130">
    <cfRule type="expression" dxfId="168" priority="276" stopIfTrue="1">
      <formula>$C130=1</formula>
    </cfRule>
    <cfRule type="expression" dxfId="167" priority="277" stopIfTrue="1">
      <formula>OR($C130=0,$C130=2,$C130=3,$C130=4)</formula>
    </cfRule>
  </conditionalFormatting>
  <conditionalFormatting sqref="AG130">
    <cfRule type="expression" dxfId="166" priority="272" stopIfTrue="1">
      <formula>$C130=1</formula>
    </cfRule>
    <cfRule type="expression" dxfId="165" priority="273" stopIfTrue="1">
      <formula>OR($C130=0,$C130=2,$C130=3,$C130=4)</formula>
    </cfRule>
  </conditionalFormatting>
  <conditionalFormatting sqref="AJ59">
    <cfRule type="expression" dxfId="164" priority="267" stopIfTrue="1">
      <formula>OR(ACOMPANHAMENTO&lt;&gt;"BM",TIPOORCAMENTO="Licitado")</formula>
    </cfRule>
    <cfRule type="expression" dxfId="163" priority="268" stopIfTrue="1">
      <formula>$C59=1</formula>
    </cfRule>
    <cfRule type="expression" dxfId="162" priority="269" stopIfTrue="1">
      <formula>OR(AND(ISNUMBER($C59),$C59=0),$C59=2,$C59=3,$C59=4)</formula>
    </cfRule>
  </conditionalFormatting>
  <conditionalFormatting sqref="AJ130">
    <cfRule type="expression" dxfId="161" priority="264" stopIfTrue="1">
      <formula>OR(ACOMPANHAMENTO&lt;&gt;"BM",TIPOORCAMENTO="Licitado")</formula>
    </cfRule>
    <cfRule type="expression" dxfId="160" priority="265" stopIfTrue="1">
      <formula>$C130=1</formula>
    </cfRule>
    <cfRule type="expression" dxfId="159" priority="266" stopIfTrue="1">
      <formula>OR(AND(ISNUMBER($C130),$C130=0),$C130=2,$C130=3,$C130=4)</formula>
    </cfRule>
  </conditionalFormatting>
  <conditionalFormatting sqref="M146">
    <cfRule type="cellIs" dxfId="158" priority="250" stopIfTrue="1" operator="notEqual">
      <formula>$N146</formula>
    </cfRule>
  </conditionalFormatting>
  <conditionalFormatting sqref="N146:O146 R146 W146:X146">
    <cfRule type="expression" dxfId="157" priority="251" stopIfTrue="1">
      <formula>$C146=1</formula>
    </cfRule>
    <cfRule type="expression" dxfId="156" priority="252" stopIfTrue="1">
      <formula>OR($C146=0,$C146=2,$C146=3,$C146=4)</formula>
    </cfRule>
  </conditionalFormatting>
  <conditionalFormatting sqref="V146">
    <cfRule type="expression" dxfId="155" priority="253" stopIfTrue="1">
      <formula>$C146=1</formula>
    </cfRule>
    <cfRule type="expression" dxfId="154" priority="254" stopIfTrue="1">
      <formula>OR($C146=0,$C146=2,$C146=3,$C146=4)</formula>
    </cfRule>
    <cfRule type="expression" dxfId="153" priority="255" stopIfTrue="1">
      <formula>AND(TIPOORCAMENTO="Licitado",$C146&lt;&gt;"L",$C146&lt;&gt;-1)</formula>
    </cfRule>
  </conditionalFormatting>
  <conditionalFormatting sqref="P146:Q146 S146 Y146 AG146:AH146">
    <cfRule type="expression" dxfId="152" priority="256" stopIfTrue="1">
      <formula>$C146=1</formula>
    </cfRule>
    <cfRule type="expression" dxfId="151" priority="257" stopIfTrue="1">
      <formula>OR($C146=0,$C146=2,$C146=3,$C146=4)</formula>
    </cfRule>
  </conditionalFormatting>
  <conditionalFormatting sqref="AL146">
    <cfRule type="expression" dxfId="150" priority="258" stopIfTrue="1">
      <formula>TIPOORCAMENTO="PROPOSTO"</formula>
    </cfRule>
    <cfRule type="expression" dxfId="149" priority="259" stopIfTrue="1">
      <formula>$C146=1</formula>
    </cfRule>
    <cfRule type="expression" dxfId="148" priority="260" stopIfTrue="1">
      <formula>OR(AND(ISNUMBER($C146),$C146=0),$C146=2,$C146=3,$C146=4)</formula>
    </cfRule>
  </conditionalFormatting>
  <conditionalFormatting sqref="AM146:AN146">
    <cfRule type="expression" dxfId="147" priority="261" stopIfTrue="1">
      <formula>TIPOORCAMENTO="PROPOSTO"</formula>
    </cfRule>
    <cfRule type="expression" dxfId="146" priority="262" stopIfTrue="1">
      <formula>$C146=1</formula>
    </cfRule>
    <cfRule type="expression" dxfId="145" priority="263" stopIfTrue="1">
      <formula>OR(AND(ISNUMBER($C146),$C146=0),$C146=2,$C146=3,$C146=4)</formula>
    </cfRule>
  </conditionalFormatting>
  <conditionalFormatting sqref="U146">
    <cfRule type="expression" dxfId="144" priority="247" stopIfTrue="1">
      <formula>$C146=1</formula>
    </cfRule>
    <cfRule type="expression" dxfId="143" priority="248" stopIfTrue="1">
      <formula>OR($C146=0,$C146=2,$C146=3,$C146=4)</formula>
    </cfRule>
    <cfRule type="expression" dxfId="142" priority="249" stopIfTrue="1">
      <formula>AND(TIPOORCAMENTO="Licitado",$C146&lt;&gt;"L",$C146&lt;&gt;-1)</formula>
    </cfRule>
  </conditionalFormatting>
  <conditionalFormatting sqref="AJ146">
    <cfRule type="expression" dxfId="141" priority="244" stopIfTrue="1">
      <formula>OR(ACOMPANHAMENTO&lt;&gt;"BM",TIPOORCAMENTO="Licitado")</formula>
    </cfRule>
    <cfRule type="expression" dxfId="140" priority="245" stopIfTrue="1">
      <formula>$C146=1</formula>
    </cfRule>
    <cfRule type="expression" dxfId="139" priority="246" stopIfTrue="1">
      <formula>OR(AND(ISNUMBER($C146),$C146=0),$C146=2,$C146=3,$C146=4)</formula>
    </cfRule>
  </conditionalFormatting>
  <conditionalFormatting sqref="T146">
    <cfRule type="expression" dxfId="138" priority="242" stopIfTrue="1">
      <formula>$C146=1</formula>
    </cfRule>
    <cfRule type="expression" dxfId="137" priority="243" stopIfTrue="1">
      <formula>OR($C146=0,$C146=2,$C146=3,$C146=4)</formula>
    </cfRule>
  </conditionalFormatting>
  <conditionalFormatting sqref="R208">
    <cfRule type="expression" dxfId="136" priority="238" stopIfTrue="1">
      <formula>$C208=1</formula>
    </cfRule>
    <cfRule type="expression" dxfId="135" priority="239" stopIfTrue="1">
      <formula>OR($C208=0,$C208=2,$C208=3,$C208=4)</formula>
    </cfRule>
  </conditionalFormatting>
  <conditionalFormatting sqref="S208 Q208">
    <cfRule type="expression" dxfId="134" priority="240" stopIfTrue="1">
      <formula>$C208=1</formula>
    </cfRule>
    <cfRule type="expression" dxfId="133" priority="241" stopIfTrue="1">
      <formula>OR($C208=0,$C208=2,$C208=3,$C208=4)</formula>
    </cfRule>
  </conditionalFormatting>
  <conditionalFormatting sqref="M217:M218">
    <cfRule type="cellIs" dxfId="132" priority="224" stopIfTrue="1" operator="notEqual">
      <formula>$N217</formula>
    </cfRule>
  </conditionalFormatting>
  <conditionalFormatting sqref="N217:O218 R217:R218 W217:X218">
    <cfRule type="expression" dxfId="131" priority="225" stopIfTrue="1">
      <formula>$C217=1</formula>
    </cfRule>
    <cfRule type="expression" dxfId="130" priority="226" stopIfTrue="1">
      <formula>OR($C217=0,$C217=2,$C217=3,$C217=4)</formula>
    </cfRule>
  </conditionalFormatting>
  <conditionalFormatting sqref="Y217:Y218 AG217:AH218 P217:Q218 S217:S218">
    <cfRule type="expression" dxfId="129" priority="227" stopIfTrue="1">
      <formula>$C217=1</formula>
    </cfRule>
    <cfRule type="expression" dxfId="128" priority="228" stopIfTrue="1">
      <formula>OR($C217=0,$C217=2,$C217=3,$C217=4)</formula>
    </cfRule>
  </conditionalFormatting>
  <conditionalFormatting sqref="AJ217:AJ218">
    <cfRule type="expression" dxfId="127" priority="229" stopIfTrue="1">
      <formula>OR(ACOMPANHAMENTO&lt;&gt;"BM",TIPOORCAMENTO="Licitado")</formula>
    </cfRule>
    <cfRule type="expression" dxfId="126" priority="230" stopIfTrue="1">
      <formula>$C217=1</formula>
    </cfRule>
    <cfRule type="expression" dxfId="125" priority="231" stopIfTrue="1">
      <formula>OR(AND(ISNUMBER($C217),$C217=0),$C217=2,$C217=3,$C217=4)</formula>
    </cfRule>
  </conditionalFormatting>
  <conditionalFormatting sqref="AL217:AL218">
    <cfRule type="expression" dxfId="124" priority="232" stopIfTrue="1">
      <formula>TIPOORCAMENTO="PROPOSTO"</formula>
    </cfRule>
    <cfRule type="expression" dxfId="123" priority="233" stopIfTrue="1">
      <formula>$C217=1</formula>
    </cfRule>
    <cfRule type="expression" dxfId="122" priority="234" stopIfTrue="1">
      <formula>OR(AND(ISNUMBER($C217),$C217=0),$C217=2,$C217=3,$C217=4)</formula>
    </cfRule>
  </conditionalFormatting>
  <conditionalFormatting sqref="AM217:AN218">
    <cfRule type="expression" dxfId="121" priority="235" stopIfTrue="1">
      <formula>TIPOORCAMENTO="PROPOSTO"</formula>
    </cfRule>
    <cfRule type="expression" dxfId="120" priority="236" stopIfTrue="1">
      <formula>$C217=1</formula>
    </cfRule>
    <cfRule type="expression" dxfId="119" priority="237" stopIfTrue="1">
      <formula>OR(AND(ISNUMBER($C217),$C217=0),$C217=2,$C217=3,$C217=4)</formula>
    </cfRule>
  </conditionalFormatting>
  <conditionalFormatting sqref="V217:V218">
    <cfRule type="expression" dxfId="118" priority="221" stopIfTrue="1">
      <formula>$C217=1</formula>
    </cfRule>
    <cfRule type="expression" dxfId="117" priority="222" stopIfTrue="1">
      <formula>OR($C217=0,$C217=2,$C217=3,$C217=4)</formula>
    </cfRule>
    <cfRule type="expression" dxfId="116" priority="223" stopIfTrue="1">
      <formula>AND(TIPOORCAMENTO="Licitado",$C217&lt;&gt;"L",$C217&lt;&gt;-1)</formula>
    </cfRule>
  </conditionalFormatting>
  <conditionalFormatting sqref="U217:U218">
    <cfRule type="expression" dxfId="115" priority="218" stopIfTrue="1">
      <formula>$C217=1</formula>
    </cfRule>
    <cfRule type="expression" dxfId="114" priority="219" stopIfTrue="1">
      <formula>OR($C217=0,$C217=2,$C217=3,$C217=4)</formula>
    </cfRule>
    <cfRule type="expression" dxfId="113" priority="220" stopIfTrue="1">
      <formula>AND(TIPOORCAMENTO="Licitado",$C217&lt;&gt;"L",$C217&lt;&gt;-1)</formula>
    </cfRule>
  </conditionalFormatting>
  <conditionalFormatting sqref="T217:T218">
    <cfRule type="expression" dxfId="112" priority="216" stopIfTrue="1">
      <formula>$C217=1</formula>
    </cfRule>
    <cfRule type="expression" dxfId="111" priority="217" stopIfTrue="1">
      <formula>OR($C217=0,$C217=2,$C217=3,$C217=4)</formula>
    </cfRule>
  </conditionalFormatting>
  <conditionalFormatting sqref="M211:M212">
    <cfRule type="cellIs" dxfId="110" priority="202" stopIfTrue="1" operator="notEqual">
      <formula>$N211</formula>
    </cfRule>
  </conditionalFormatting>
  <conditionalFormatting sqref="W211:X212 R211:R212 N211:O212">
    <cfRule type="expression" dxfId="109" priority="203" stopIfTrue="1">
      <formula>$C211=1</formula>
    </cfRule>
    <cfRule type="expression" dxfId="108" priority="204" stopIfTrue="1">
      <formula>OR($C211=0,$C211=2,$C211=3,$C211=4)</formula>
    </cfRule>
  </conditionalFormatting>
  <conditionalFormatting sqref="S211:S212 P211:Q212 AG211:AH212 Y211:Y212">
    <cfRule type="expression" dxfId="107" priority="205" stopIfTrue="1">
      <formula>$C211=1</formula>
    </cfRule>
    <cfRule type="expression" dxfId="106" priority="206" stopIfTrue="1">
      <formula>OR($C211=0,$C211=2,$C211=3,$C211=4)</formula>
    </cfRule>
  </conditionalFormatting>
  <conditionalFormatting sqref="AJ211:AJ212">
    <cfRule type="expression" dxfId="105" priority="207" stopIfTrue="1">
      <formula>OR(ACOMPANHAMENTO&lt;&gt;"BM",TIPOORCAMENTO="Licitado")</formula>
    </cfRule>
    <cfRule type="expression" dxfId="104" priority="208" stopIfTrue="1">
      <formula>$C211=1</formula>
    </cfRule>
    <cfRule type="expression" dxfId="103" priority="209" stopIfTrue="1">
      <formula>OR(AND(ISNUMBER($C211),$C211=0),$C211=2,$C211=3,$C211=4)</formula>
    </cfRule>
  </conditionalFormatting>
  <conditionalFormatting sqref="AL211:AL212">
    <cfRule type="expression" dxfId="102" priority="210" stopIfTrue="1">
      <formula>TIPOORCAMENTO="PROPOSTO"</formula>
    </cfRule>
    <cfRule type="expression" dxfId="101" priority="211" stopIfTrue="1">
      <formula>$C211=1</formula>
    </cfRule>
    <cfRule type="expression" dxfId="100" priority="212" stopIfTrue="1">
      <formula>OR(AND(ISNUMBER($C211),$C211=0),$C211=2,$C211=3,$C211=4)</formula>
    </cfRule>
  </conditionalFormatting>
  <conditionalFormatting sqref="AM211:AN212">
    <cfRule type="expression" dxfId="99" priority="213" stopIfTrue="1">
      <formula>TIPOORCAMENTO="PROPOSTO"</formula>
    </cfRule>
    <cfRule type="expression" dxfId="98" priority="214" stopIfTrue="1">
      <formula>$C211=1</formula>
    </cfRule>
    <cfRule type="expression" dxfId="97" priority="215" stopIfTrue="1">
      <formula>OR(AND(ISNUMBER($C211),$C211=0),$C211=2,$C211=3,$C211=4)</formula>
    </cfRule>
  </conditionalFormatting>
  <conditionalFormatting sqref="V211:V212">
    <cfRule type="expression" dxfId="96" priority="199" stopIfTrue="1">
      <formula>$C211=1</formula>
    </cfRule>
    <cfRule type="expression" dxfId="95" priority="200" stopIfTrue="1">
      <formula>OR($C211=0,$C211=2,$C211=3,$C211=4)</formula>
    </cfRule>
    <cfRule type="expression" dxfId="94" priority="201" stopIfTrue="1">
      <formula>AND(TIPOORCAMENTO="Licitado",$C211&lt;&gt;"L",$C211&lt;&gt;-1)</formula>
    </cfRule>
  </conditionalFormatting>
  <conditionalFormatting sqref="U211:U212">
    <cfRule type="expression" dxfId="93" priority="196" stopIfTrue="1">
      <formula>$C211=1</formula>
    </cfRule>
    <cfRule type="expression" dxfId="92" priority="197" stopIfTrue="1">
      <formula>OR($C211=0,$C211=2,$C211=3,$C211=4)</formula>
    </cfRule>
    <cfRule type="expression" dxfId="91" priority="198" stopIfTrue="1">
      <formula>AND(TIPOORCAMENTO="Licitado",$C211&lt;&gt;"L",$C211&lt;&gt;-1)</formula>
    </cfRule>
  </conditionalFormatting>
  <conditionalFormatting sqref="T211:T212">
    <cfRule type="expression" dxfId="90" priority="194" stopIfTrue="1">
      <formula>$C211=1</formula>
    </cfRule>
    <cfRule type="expression" dxfId="89" priority="195" stopIfTrue="1">
      <formula>OR($C211=0,$C211=2,$C211=3,$C211=4)</formula>
    </cfRule>
  </conditionalFormatting>
  <conditionalFormatting sqref="M213:M214">
    <cfRule type="cellIs" dxfId="88" priority="180" stopIfTrue="1" operator="notEqual">
      <formula>$N213</formula>
    </cfRule>
  </conditionalFormatting>
  <conditionalFormatting sqref="N213:O214 R213:R214 W213:X214">
    <cfRule type="expression" dxfId="87" priority="181" stopIfTrue="1">
      <formula>$C213=1</formula>
    </cfRule>
    <cfRule type="expression" dxfId="86" priority="182" stopIfTrue="1">
      <formula>OR($C213=0,$C213=2,$C213=3,$C213=4)</formula>
    </cfRule>
  </conditionalFormatting>
  <conditionalFormatting sqref="Y213:Y214 AG213:AH214 P213:Q214 S213:S214">
    <cfRule type="expression" dxfId="85" priority="183" stopIfTrue="1">
      <formula>$C213=1</formula>
    </cfRule>
    <cfRule type="expression" dxfId="84" priority="184" stopIfTrue="1">
      <formula>OR($C213=0,$C213=2,$C213=3,$C213=4)</formula>
    </cfRule>
  </conditionalFormatting>
  <conditionalFormatting sqref="AJ213:AJ214">
    <cfRule type="expression" dxfId="83" priority="185" stopIfTrue="1">
      <formula>OR(ACOMPANHAMENTO&lt;&gt;"BM",TIPOORCAMENTO="Licitado")</formula>
    </cfRule>
    <cfRule type="expression" dxfId="82" priority="186" stopIfTrue="1">
      <formula>$C213=1</formula>
    </cfRule>
    <cfRule type="expression" dxfId="81" priority="187" stopIfTrue="1">
      <formula>OR(AND(ISNUMBER($C213),$C213=0),$C213=2,$C213=3,$C213=4)</formula>
    </cfRule>
  </conditionalFormatting>
  <conditionalFormatting sqref="AL213:AL214">
    <cfRule type="expression" dxfId="80" priority="188" stopIfTrue="1">
      <formula>TIPOORCAMENTO="PROPOSTO"</formula>
    </cfRule>
    <cfRule type="expression" dxfId="79" priority="189" stopIfTrue="1">
      <formula>$C213=1</formula>
    </cfRule>
    <cfRule type="expression" dxfId="78" priority="190" stopIfTrue="1">
      <formula>OR(AND(ISNUMBER($C213),$C213=0),$C213=2,$C213=3,$C213=4)</formula>
    </cfRule>
  </conditionalFormatting>
  <conditionalFormatting sqref="AM213:AN214">
    <cfRule type="expression" dxfId="77" priority="191" stopIfTrue="1">
      <formula>TIPOORCAMENTO="PROPOSTO"</formula>
    </cfRule>
    <cfRule type="expression" dxfId="76" priority="192" stopIfTrue="1">
      <formula>$C213=1</formula>
    </cfRule>
    <cfRule type="expression" dxfId="75" priority="193" stopIfTrue="1">
      <formula>OR(AND(ISNUMBER($C213),$C213=0),$C213=2,$C213=3,$C213=4)</formula>
    </cfRule>
  </conditionalFormatting>
  <conditionalFormatting sqref="V213:V214">
    <cfRule type="expression" dxfId="74" priority="177" stopIfTrue="1">
      <formula>$C213=1</formula>
    </cfRule>
    <cfRule type="expression" dxfId="73" priority="178" stopIfTrue="1">
      <formula>OR($C213=0,$C213=2,$C213=3,$C213=4)</formula>
    </cfRule>
    <cfRule type="expression" dxfId="72" priority="179" stopIfTrue="1">
      <formula>AND(TIPOORCAMENTO="Licitado",$C213&lt;&gt;"L",$C213&lt;&gt;-1)</formula>
    </cfRule>
  </conditionalFormatting>
  <conditionalFormatting sqref="U213:U214">
    <cfRule type="expression" dxfId="71" priority="174" stopIfTrue="1">
      <formula>$C213=1</formula>
    </cfRule>
    <cfRule type="expression" dxfId="70" priority="175" stopIfTrue="1">
      <formula>OR($C213=0,$C213=2,$C213=3,$C213=4)</formula>
    </cfRule>
    <cfRule type="expression" dxfId="69" priority="176" stopIfTrue="1">
      <formula>AND(TIPOORCAMENTO="Licitado",$C213&lt;&gt;"L",$C213&lt;&gt;-1)</formula>
    </cfRule>
  </conditionalFormatting>
  <conditionalFormatting sqref="T213:T214">
    <cfRule type="expression" dxfId="68" priority="172" stopIfTrue="1">
      <formula>$C213=1</formula>
    </cfRule>
    <cfRule type="expression" dxfId="67" priority="173" stopIfTrue="1">
      <formula>OR($C213=0,$C213=2,$C213=3,$C213=4)</formula>
    </cfRule>
  </conditionalFormatting>
  <conditionalFormatting sqref="X34">
    <cfRule type="expression" dxfId="66" priority="72" stopIfTrue="1">
      <formula>$C34=1</formula>
    </cfRule>
    <cfRule type="expression" dxfId="65" priority="73" stopIfTrue="1">
      <formula>OR($C34=0,$C34=2,$C34=3,$C34=4)</formula>
    </cfRule>
  </conditionalFormatting>
  <conditionalFormatting sqref="X30">
    <cfRule type="expression" dxfId="64" priority="64" stopIfTrue="1">
      <formula>$C30=1</formula>
    </cfRule>
    <cfRule type="expression" dxfId="63" priority="65" stopIfTrue="1">
      <formula>OR($C30=0,$C30=2,$C30=3,$C30=4)</formula>
    </cfRule>
  </conditionalFormatting>
  <conditionalFormatting sqref="X117:X118 X112:X113 X101 X98 X93:X94 X86 X82 X78 X74:X75 X70:X71 X66:X67 X62:X63 X58 X54:X55 X50:X51 X48 X45 X38 X125 X135:X137 X142 X147 X149:X151 X157:X159 X165:X167 X169 X172:X174 X177:X179 X182:X184 X187:X189 X192:X193 X196:X197 X200 X209:X210 X219:X220">
    <cfRule type="expression" dxfId="62" priority="62" stopIfTrue="1">
      <formula>$C38=1</formula>
    </cfRule>
    <cfRule type="expression" dxfId="61" priority="63" stopIfTrue="1">
      <formula>OR($C38=0,$C38=2,$C38=3,$C38=4)</formula>
    </cfRule>
  </conditionalFormatting>
  <conditionalFormatting sqref="X28">
    <cfRule type="expression" dxfId="60" priority="60" stopIfTrue="1">
      <formula>$C28=1</formula>
    </cfRule>
    <cfRule type="expression" dxfId="59" priority="61" stopIfTrue="1">
      <formula>OR($C28=0,$C28=2,$C28=3,$C28=4)</formula>
    </cfRule>
  </conditionalFormatting>
  <conditionalFormatting sqref="X29">
    <cfRule type="expression" dxfId="58" priority="58" stopIfTrue="1">
      <formula>$C29=1</formula>
    </cfRule>
    <cfRule type="expression" dxfId="57" priority="59" stopIfTrue="1">
      <formula>OR($C29=0,$C29=2,$C29=3,$C29=4)</formula>
    </cfRule>
  </conditionalFormatting>
  <conditionalFormatting sqref="X33">
    <cfRule type="expression" dxfId="56" priority="56" stopIfTrue="1">
      <formula>$C33=1</formula>
    </cfRule>
    <cfRule type="expression" dxfId="55" priority="57" stopIfTrue="1">
      <formula>OR($C33=0,$C33=2,$C33=3,$C33=4)</formula>
    </cfRule>
  </conditionalFormatting>
  <conditionalFormatting sqref="X37">
    <cfRule type="expression" dxfId="54" priority="54" stopIfTrue="1">
      <formula>$C37=1</formula>
    </cfRule>
    <cfRule type="expression" dxfId="53" priority="55" stopIfTrue="1">
      <formula>OR($C37=0,$C37=2,$C37=3,$C37=4)</formula>
    </cfRule>
  </conditionalFormatting>
  <conditionalFormatting sqref="X44">
    <cfRule type="expression" dxfId="52" priority="52" stopIfTrue="1">
      <formula>$C44=1</formula>
    </cfRule>
    <cfRule type="expression" dxfId="51" priority="53" stopIfTrue="1">
      <formula>OR($C44=0,$C44=2,$C44=3,$C44=4)</formula>
    </cfRule>
  </conditionalFormatting>
  <conditionalFormatting sqref="M17">
    <cfRule type="cellIs" dxfId="50" priority="35" stopIfTrue="1" operator="notEqual">
      <formula>$N17</formula>
    </cfRule>
  </conditionalFormatting>
  <conditionalFormatting sqref="W17:X17 R17 N17:O17">
    <cfRule type="expression" dxfId="49" priority="36" stopIfTrue="1">
      <formula>$C17=1</formula>
    </cfRule>
    <cfRule type="expression" dxfId="48" priority="37" stopIfTrue="1">
      <formula>OR($C17=0,$C17=2,$C17=3,$C17=4)</formula>
    </cfRule>
  </conditionalFormatting>
  <conditionalFormatting sqref="U17:V17">
    <cfRule type="expression" dxfId="47" priority="38" stopIfTrue="1">
      <formula>$C17=1</formula>
    </cfRule>
    <cfRule type="expression" dxfId="46" priority="39" stopIfTrue="1">
      <formula>OR($C17=0,$C17=2,$C17=3,$C17=4)</formula>
    </cfRule>
    <cfRule type="expression" dxfId="45" priority="40" stopIfTrue="1">
      <formula>AND(TIPOORCAMENTO="Licitado",$C17&lt;&gt;"L",$C17&lt;&gt;-1)</formula>
    </cfRule>
  </conditionalFormatting>
  <conditionalFormatting sqref="AG17:AH17 Y17 S17:T17 P17:Q17">
    <cfRule type="expression" dxfId="44" priority="41" stopIfTrue="1">
      <formula>$C17=1</formula>
    </cfRule>
    <cfRule type="expression" dxfId="43" priority="42" stopIfTrue="1">
      <formula>OR($C17=0,$C17=2,$C17=3,$C17=4)</formula>
    </cfRule>
  </conditionalFormatting>
  <conditionalFormatting sqref="AJ17">
    <cfRule type="expression" dxfId="42" priority="43" stopIfTrue="1">
      <formula>OR(ACOMPANHAMENTO&lt;&gt;"BM",TIPOORCAMENTO="Licitado")</formula>
    </cfRule>
    <cfRule type="expression" dxfId="41" priority="44" stopIfTrue="1">
      <formula>$C17=1</formula>
    </cfRule>
    <cfRule type="expression" dxfId="40" priority="45" stopIfTrue="1">
      <formula>OR(AND(ISNUMBER($C17),$C17=0),$C17=2,$C17=3,$C17=4)</formula>
    </cfRule>
  </conditionalFormatting>
  <conditionalFormatting sqref="AL17">
    <cfRule type="expression" dxfId="39" priority="46" stopIfTrue="1">
      <formula>TIPOORCAMENTO="PROPOSTO"</formula>
    </cfRule>
    <cfRule type="expression" dxfId="38" priority="47" stopIfTrue="1">
      <formula>$C17=1</formula>
    </cfRule>
    <cfRule type="expression" dxfId="37" priority="48" stopIfTrue="1">
      <formula>OR(AND(ISNUMBER($C17),$C17=0),$C17=2,$C17=3,$C17=4)</formula>
    </cfRule>
  </conditionalFormatting>
  <conditionalFormatting sqref="AM17:AN17">
    <cfRule type="expression" dxfId="36" priority="49" stopIfTrue="1">
      <formula>TIPOORCAMENTO="PROPOSTO"</formula>
    </cfRule>
    <cfRule type="expression" dxfId="35" priority="50" stopIfTrue="1">
      <formula>$C17=1</formula>
    </cfRule>
    <cfRule type="expression" dxfId="34" priority="51" stopIfTrue="1">
      <formula>OR(AND(ISNUMBER($C17),$C17=0),$C17=2,$C17=3,$C17=4)</formula>
    </cfRule>
  </conditionalFormatting>
  <conditionalFormatting sqref="M18">
    <cfRule type="cellIs" dxfId="33" priority="18" stopIfTrue="1" operator="notEqual">
      <formula>$N18</formula>
    </cfRule>
  </conditionalFormatting>
  <conditionalFormatting sqref="W18:X18 R18 N18:O18">
    <cfRule type="expression" dxfId="32" priority="19" stopIfTrue="1">
      <formula>$C18=1</formula>
    </cfRule>
    <cfRule type="expression" dxfId="31" priority="20" stopIfTrue="1">
      <formula>OR($C18=0,$C18=2,$C18=3,$C18=4)</formula>
    </cfRule>
  </conditionalFormatting>
  <conditionalFormatting sqref="U18:V18">
    <cfRule type="expression" dxfId="30" priority="21" stopIfTrue="1">
      <formula>$C18=1</formula>
    </cfRule>
    <cfRule type="expression" dxfId="29" priority="22" stopIfTrue="1">
      <formula>OR($C18=0,$C18=2,$C18=3,$C18=4)</formula>
    </cfRule>
    <cfRule type="expression" dxfId="28" priority="23" stopIfTrue="1">
      <formula>AND(TIPOORCAMENTO="Licitado",$C18&lt;&gt;"L",$C18&lt;&gt;-1)</formula>
    </cfRule>
  </conditionalFormatting>
  <conditionalFormatting sqref="AG18:AH18 Y18 S18:T18 P18:Q18">
    <cfRule type="expression" dxfId="27" priority="24" stopIfTrue="1">
      <formula>$C18=1</formula>
    </cfRule>
    <cfRule type="expression" dxfId="26" priority="25" stopIfTrue="1">
      <formula>OR($C18=0,$C18=2,$C18=3,$C18=4)</formula>
    </cfRule>
  </conditionalFormatting>
  <conditionalFormatting sqref="AJ18">
    <cfRule type="expression" dxfId="25" priority="26" stopIfTrue="1">
      <formula>OR(ACOMPANHAMENTO&lt;&gt;"BM",TIPOORCAMENTO="Licitado")</formula>
    </cfRule>
    <cfRule type="expression" dxfId="24" priority="27" stopIfTrue="1">
      <formula>$C18=1</formula>
    </cfRule>
    <cfRule type="expression" dxfId="23" priority="28" stopIfTrue="1">
      <formula>OR(AND(ISNUMBER($C18),$C18=0),$C18=2,$C18=3,$C18=4)</formula>
    </cfRule>
  </conditionalFormatting>
  <conditionalFormatting sqref="AL18">
    <cfRule type="expression" dxfId="22" priority="29" stopIfTrue="1">
      <formula>TIPOORCAMENTO="PROPOSTO"</formula>
    </cfRule>
    <cfRule type="expression" dxfId="21" priority="30" stopIfTrue="1">
      <formula>$C18=1</formula>
    </cfRule>
    <cfRule type="expression" dxfId="20" priority="31" stopIfTrue="1">
      <formula>OR(AND(ISNUMBER($C18),$C18=0),$C18=2,$C18=3,$C18=4)</formula>
    </cfRule>
  </conditionalFormatting>
  <conditionalFormatting sqref="AM18:AN18">
    <cfRule type="expression" dxfId="19" priority="32" stopIfTrue="1">
      <formula>TIPOORCAMENTO="PROPOSTO"</formula>
    </cfRule>
    <cfRule type="expression" dxfId="18" priority="33" stopIfTrue="1">
      <formula>$C18=1</formula>
    </cfRule>
    <cfRule type="expression" dxfId="17" priority="34" stopIfTrue="1">
      <formula>OR(AND(ISNUMBER($C18),$C18=0),$C18=2,$C18=3,$C18=4)</formula>
    </cfRule>
  </conditionalFormatting>
  <conditionalFormatting sqref="M19">
    <cfRule type="cellIs" dxfId="16" priority="1" stopIfTrue="1" operator="notEqual">
      <formula>$N19</formula>
    </cfRule>
  </conditionalFormatting>
  <conditionalFormatting sqref="W19:X19 R19 N19:O19">
    <cfRule type="expression" dxfId="15" priority="2" stopIfTrue="1">
      <formula>$C19=1</formula>
    </cfRule>
    <cfRule type="expression" dxfId="14" priority="3" stopIfTrue="1">
      <formula>OR($C19=0,$C19=2,$C19=3,$C19=4)</formula>
    </cfRule>
  </conditionalFormatting>
  <conditionalFormatting sqref="U19:V19">
    <cfRule type="expression" dxfId="13" priority="4" stopIfTrue="1">
      <formula>$C19=1</formula>
    </cfRule>
    <cfRule type="expression" dxfId="12" priority="5" stopIfTrue="1">
      <formula>OR($C19=0,$C19=2,$C19=3,$C19=4)</formula>
    </cfRule>
    <cfRule type="expression" dxfId="11" priority="6" stopIfTrue="1">
      <formula>AND(TIPOORCAMENTO="Licitado",$C19&lt;&gt;"L",$C19&lt;&gt;-1)</formula>
    </cfRule>
  </conditionalFormatting>
  <conditionalFormatting sqref="AG19:AH19 Y19 S19:T19 P19:Q19">
    <cfRule type="expression" dxfId="10" priority="7" stopIfTrue="1">
      <formula>$C19=1</formula>
    </cfRule>
    <cfRule type="expression" dxfId="9" priority="8" stopIfTrue="1">
      <formula>OR($C19=0,$C19=2,$C19=3,$C19=4)</formula>
    </cfRule>
  </conditionalFormatting>
  <conditionalFormatting sqref="AJ19">
    <cfRule type="expression" dxfId="8" priority="9" stopIfTrue="1">
      <formula>OR(ACOMPANHAMENTO&lt;&gt;"BM",TIPOORCAMENTO="Licitado")</formula>
    </cfRule>
    <cfRule type="expression" dxfId="7" priority="10" stopIfTrue="1">
      <formula>$C19=1</formula>
    </cfRule>
    <cfRule type="expression" dxfId="6" priority="11" stopIfTrue="1">
      <formula>OR(AND(ISNUMBER($C19),$C19=0),$C19=2,$C19=3,$C19=4)</formula>
    </cfRule>
  </conditionalFormatting>
  <conditionalFormatting sqref="AL19">
    <cfRule type="expression" dxfId="5" priority="12" stopIfTrue="1">
      <formula>TIPOORCAMENTO="PROPOSTO"</formula>
    </cfRule>
    <cfRule type="expression" dxfId="4" priority="13" stopIfTrue="1">
      <formula>$C19=1</formula>
    </cfRule>
    <cfRule type="expression" dxfId="3" priority="14" stopIfTrue="1">
      <formula>OR(AND(ISNUMBER($C19),$C19=0),$C19=2,$C19=3,$C19=4)</formula>
    </cfRule>
  </conditionalFormatting>
  <conditionalFormatting sqref="AM19:AN19">
    <cfRule type="expression" dxfId="2" priority="15" stopIfTrue="1">
      <formula>TIPOORCAMENTO="PROPOSTO"</formula>
    </cfRule>
    <cfRule type="expression" dxfId="1" priority="16" stopIfTrue="1">
      <formula>$C19=1</formula>
    </cfRule>
    <cfRule type="expression" dxfId="0" priority="17" stopIfTrue="1">
      <formula>OR(AND(ISNUMBER($C19),$C19=0),$C19=2,$C19=3,$C19=4)</formula>
    </cfRule>
  </conditionalFormatting>
  <dataValidations count="7">
    <dataValidation allowBlank="1" showInputMessage="1" showErrorMessage="1" prompt="Para Orçamento Proposto, o Preço Unitário é resultado do produto do Custo Unitário pelo BDI._x000a_Para Orçamento Licitado, deve ser preenchido na Coluna AL." sqref="W14 JS14 TO14 ADK14 ANG14 AXC14 BGY14 BQU14 CAQ14 CKM14 CUI14 DEE14 DOA14 DXW14 EHS14 ERO14 FBK14 FLG14 FVC14 GEY14 GOU14 GYQ14 HIM14 HSI14 ICE14 IMA14 IVW14 JFS14 JPO14 JZK14 KJG14 KTC14 LCY14 LMU14 LWQ14 MGM14 MQI14 NAE14 NKA14 NTW14 ODS14 ONO14 OXK14 PHG14 PRC14 QAY14 QKU14 QUQ14 REM14 ROI14 RYE14 SIA14 SRW14 TBS14 TLO14 TVK14 UFG14 UPC14 UYY14 VIU14 VSQ14 WCM14 WMI14 WWE14 W65555 JS65555 TO65555 ADK65555 ANG65555 AXC65555 BGY65555 BQU65555 CAQ65555 CKM65555 CUI65555 DEE65555 DOA65555 DXW65555 EHS65555 ERO65555 FBK65555 FLG65555 FVC65555 GEY65555 GOU65555 GYQ65555 HIM65555 HSI65555 ICE65555 IMA65555 IVW65555 JFS65555 JPO65555 JZK65555 KJG65555 KTC65555 LCY65555 LMU65555 LWQ65555 MGM65555 MQI65555 NAE65555 NKA65555 NTW65555 ODS65555 ONO65555 OXK65555 PHG65555 PRC65555 QAY65555 QKU65555 QUQ65555 REM65555 ROI65555 RYE65555 SIA65555 SRW65555 TBS65555 TLO65555 TVK65555 UFG65555 UPC65555 UYY65555 VIU65555 VSQ65555 WCM65555 WMI65555 WWE65555 W131091 JS131091 TO131091 ADK131091 ANG131091 AXC131091 BGY131091 BQU131091 CAQ131091 CKM131091 CUI131091 DEE131091 DOA131091 DXW131091 EHS131091 ERO131091 FBK131091 FLG131091 FVC131091 GEY131091 GOU131091 GYQ131091 HIM131091 HSI131091 ICE131091 IMA131091 IVW131091 JFS131091 JPO131091 JZK131091 KJG131091 KTC131091 LCY131091 LMU131091 LWQ131091 MGM131091 MQI131091 NAE131091 NKA131091 NTW131091 ODS131091 ONO131091 OXK131091 PHG131091 PRC131091 QAY131091 QKU131091 QUQ131091 REM131091 ROI131091 RYE131091 SIA131091 SRW131091 TBS131091 TLO131091 TVK131091 UFG131091 UPC131091 UYY131091 VIU131091 VSQ131091 WCM131091 WMI131091 WWE131091 W196627 JS196627 TO196627 ADK196627 ANG196627 AXC196627 BGY196627 BQU196627 CAQ196627 CKM196627 CUI196627 DEE196627 DOA196627 DXW196627 EHS196627 ERO196627 FBK196627 FLG196627 FVC196627 GEY196627 GOU196627 GYQ196627 HIM196627 HSI196627 ICE196627 IMA196627 IVW196627 JFS196627 JPO196627 JZK196627 KJG196627 KTC196627 LCY196627 LMU196627 LWQ196627 MGM196627 MQI196627 NAE196627 NKA196627 NTW196627 ODS196627 ONO196627 OXK196627 PHG196627 PRC196627 QAY196627 QKU196627 QUQ196627 REM196627 ROI196627 RYE196627 SIA196627 SRW196627 TBS196627 TLO196627 TVK196627 UFG196627 UPC196627 UYY196627 VIU196627 VSQ196627 WCM196627 WMI196627 WWE196627 W262163 JS262163 TO262163 ADK262163 ANG262163 AXC262163 BGY262163 BQU262163 CAQ262163 CKM262163 CUI262163 DEE262163 DOA262163 DXW262163 EHS262163 ERO262163 FBK262163 FLG262163 FVC262163 GEY262163 GOU262163 GYQ262163 HIM262163 HSI262163 ICE262163 IMA262163 IVW262163 JFS262163 JPO262163 JZK262163 KJG262163 KTC262163 LCY262163 LMU262163 LWQ262163 MGM262163 MQI262163 NAE262163 NKA262163 NTW262163 ODS262163 ONO262163 OXK262163 PHG262163 PRC262163 QAY262163 QKU262163 QUQ262163 REM262163 ROI262163 RYE262163 SIA262163 SRW262163 TBS262163 TLO262163 TVK262163 UFG262163 UPC262163 UYY262163 VIU262163 VSQ262163 WCM262163 WMI262163 WWE262163 W327699 JS327699 TO327699 ADK327699 ANG327699 AXC327699 BGY327699 BQU327699 CAQ327699 CKM327699 CUI327699 DEE327699 DOA327699 DXW327699 EHS327699 ERO327699 FBK327699 FLG327699 FVC327699 GEY327699 GOU327699 GYQ327699 HIM327699 HSI327699 ICE327699 IMA327699 IVW327699 JFS327699 JPO327699 JZK327699 KJG327699 KTC327699 LCY327699 LMU327699 LWQ327699 MGM327699 MQI327699 NAE327699 NKA327699 NTW327699 ODS327699 ONO327699 OXK327699 PHG327699 PRC327699 QAY327699 QKU327699 QUQ327699 REM327699 ROI327699 RYE327699 SIA327699 SRW327699 TBS327699 TLO327699 TVK327699 UFG327699 UPC327699 UYY327699 VIU327699 VSQ327699 WCM327699 WMI327699 WWE327699 W393235 JS393235 TO393235 ADK393235 ANG393235 AXC393235 BGY393235 BQU393235 CAQ393235 CKM393235 CUI393235 DEE393235 DOA393235 DXW393235 EHS393235 ERO393235 FBK393235 FLG393235 FVC393235 GEY393235 GOU393235 GYQ393235 HIM393235 HSI393235 ICE393235 IMA393235 IVW393235 JFS393235 JPO393235 JZK393235 KJG393235 KTC393235 LCY393235 LMU393235 LWQ393235 MGM393235 MQI393235 NAE393235 NKA393235 NTW393235 ODS393235 ONO393235 OXK393235 PHG393235 PRC393235 QAY393235 QKU393235 QUQ393235 REM393235 ROI393235 RYE393235 SIA393235 SRW393235 TBS393235 TLO393235 TVK393235 UFG393235 UPC393235 UYY393235 VIU393235 VSQ393235 WCM393235 WMI393235 WWE393235 W458771 JS458771 TO458771 ADK458771 ANG458771 AXC458771 BGY458771 BQU458771 CAQ458771 CKM458771 CUI458771 DEE458771 DOA458771 DXW458771 EHS458771 ERO458771 FBK458771 FLG458771 FVC458771 GEY458771 GOU458771 GYQ458771 HIM458771 HSI458771 ICE458771 IMA458771 IVW458771 JFS458771 JPO458771 JZK458771 KJG458771 KTC458771 LCY458771 LMU458771 LWQ458771 MGM458771 MQI458771 NAE458771 NKA458771 NTW458771 ODS458771 ONO458771 OXK458771 PHG458771 PRC458771 QAY458771 QKU458771 QUQ458771 REM458771 ROI458771 RYE458771 SIA458771 SRW458771 TBS458771 TLO458771 TVK458771 UFG458771 UPC458771 UYY458771 VIU458771 VSQ458771 WCM458771 WMI458771 WWE458771 W524307 JS524307 TO524307 ADK524307 ANG524307 AXC524307 BGY524307 BQU524307 CAQ524307 CKM524307 CUI524307 DEE524307 DOA524307 DXW524307 EHS524307 ERO524307 FBK524307 FLG524307 FVC524307 GEY524307 GOU524307 GYQ524307 HIM524307 HSI524307 ICE524307 IMA524307 IVW524307 JFS524307 JPO524307 JZK524307 KJG524307 KTC524307 LCY524307 LMU524307 LWQ524307 MGM524307 MQI524307 NAE524307 NKA524307 NTW524307 ODS524307 ONO524307 OXK524307 PHG524307 PRC524307 QAY524307 QKU524307 QUQ524307 REM524307 ROI524307 RYE524307 SIA524307 SRW524307 TBS524307 TLO524307 TVK524307 UFG524307 UPC524307 UYY524307 VIU524307 VSQ524307 WCM524307 WMI524307 WWE524307 W589843 JS589843 TO589843 ADK589843 ANG589843 AXC589843 BGY589843 BQU589843 CAQ589843 CKM589843 CUI589843 DEE589843 DOA589843 DXW589843 EHS589843 ERO589843 FBK589843 FLG589843 FVC589843 GEY589843 GOU589843 GYQ589843 HIM589843 HSI589843 ICE589843 IMA589843 IVW589843 JFS589843 JPO589843 JZK589843 KJG589843 KTC589843 LCY589843 LMU589843 LWQ589843 MGM589843 MQI589843 NAE589843 NKA589843 NTW589843 ODS589843 ONO589843 OXK589843 PHG589843 PRC589843 QAY589843 QKU589843 QUQ589843 REM589843 ROI589843 RYE589843 SIA589843 SRW589843 TBS589843 TLO589843 TVK589843 UFG589843 UPC589843 UYY589843 VIU589843 VSQ589843 WCM589843 WMI589843 WWE589843 W655379 JS655379 TO655379 ADK655379 ANG655379 AXC655379 BGY655379 BQU655379 CAQ655379 CKM655379 CUI655379 DEE655379 DOA655379 DXW655379 EHS655379 ERO655379 FBK655379 FLG655379 FVC655379 GEY655379 GOU655379 GYQ655379 HIM655379 HSI655379 ICE655379 IMA655379 IVW655379 JFS655379 JPO655379 JZK655379 KJG655379 KTC655379 LCY655379 LMU655379 LWQ655379 MGM655379 MQI655379 NAE655379 NKA655379 NTW655379 ODS655379 ONO655379 OXK655379 PHG655379 PRC655379 QAY655379 QKU655379 QUQ655379 REM655379 ROI655379 RYE655379 SIA655379 SRW655379 TBS655379 TLO655379 TVK655379 UFG655379 UPC655379 UYY655379 VIU655379 VSQ655379 WCM655379 WMI655379 WWE655379 W720915 JS720915 TO720915 ADK720915 ANG720915 AXC720915 BGY720915 BQU720915 CAQ720915 CKM720915 CUI720915 DEE720915 DOA720915 DXW720915 EHS720915 ERO720915 FBK720915 FLG720915 FVC720915 GEY720915 GOU720915 GYQ720915 HIM720915 HSI720915 ICE720915 IMA720915 IVW720915 JFS720915 JPO720915 JZK720915 KJG720915 KTC720915 LCY720915 LMU720915 LWQ720915 MGM720915 MQI720915 NAE720915 NKA720915 NTW720915 ODS720915 ONO720915 OXK720915 PHG720915 PRC720915 QAY720915 QKU720915 QUQ720915 REM720915 ROI720915 RYE720915 SIA720915 SRW720915 TBS720915 TLO720915 TVK720915 UFG720915 UPC720915 UYY720915 VIU720915 VSQ720915 WCM720915 WMI720915 WWE720915 W786451 JS786451 TO786451 ADK786451 ANG786451 AXC786451 BGY786451 BQU786451 CAQ786451 CKM786451 CUI786451 DEE786451 DOA786451 DXW786451 EHS786451 ERO786451 FBK786451 FLG786451 FVC786451 GEY786451 GOU786451 GYQ786451 HIM786451 HSI786451 ICE786451 IMA786451 IVW786451 JFS786451 JPO786451 JZK786451 KJG786451 KTC786451 LCY786451 LMU786451 LWQ786451 MGM786451 MQI786451 NAE786451 NKA786451 NTW786451 ODS786451 ONO786451 OXK786451 PHG786451 PRC786451 QAY786451 QKU786451 QUQ786451 REM786451 ROI786451 RYE786451 SIA786451 SRW786451 TBS786451 TLO786451 TVK786451 UFG786451 UPC786451 UYY786451 VIU786451 VSQ786451 WCM786451 WMI786451 WWE786451 W851987 JS851987 TO851987 ADK851987 ANG851987 AXC851987 BGY851987 BQU851987 CAQ851987 CKM851987 CUI851987 DEE851987 DOA851987 DXW851987 EHS851987 ERO851987 FBK851987 FLG851987 FVC851987 GEY851987 GOU851987 GYQ851987 HIM851987 HSI851987 ICE851987 IMA851987 IVW851987 JFS851987 JPO851987 JZK851987 KJG851987 KTC851987 LCY851987 LMU851987 LWQ851987 MGM851987 MQI851987 NAE851987 NKA851987 NTW851987 ODS851987 ONO851987 OXK851987 PHG851987 PRC851987 QAY851987 QKU851987 QUQ851987 REM851987 ROI851987 RYE851987 SIA851987 SRW851987 TBS851987 TLO851987 TVK851987 UFG851987 UPC851987 UYY851987 VIU851987 VSQ851987 WCM851987 WMI851987 WWE851987 W917523 JS917523 TO917523 ADK917523 ANG917523 AXC917523 BGY917523 BQU917523 CAQ917523 CKM917523 CUI917523 DEE917523 DOA917523 DXW917523 EHS917523 ERO917523 FBK917523 FLG917523 FVC917523 GEY917523 GOU917523 GYQ917523 HIM917523 HSI917523 ICE917523 IMA917523 IVW917523 JFS917523 JPO917523 JZK917523 KJG917523 KTC917523 LCY917523 LMU917523 LWQ917523 MGM917523 MQI917523 NAE917523 NKA917523 NTW917523 ODS917523 ONO917523 OXK917523 PHG917523 PRC917523 QAY917523 QKU917523 QUQ917523 REM917523 ROI917523 RYE917523 SIA917523 SRW917523 TBS917523 TLO917523 TVK917523 UFG917523 UPC917523 UYY917523 VIU917523 VSQ917523 WCM917523 WMI917523 WWE917523 W983059 JS983059 TO983059 ADK983059 ANG983059 AXC983059 BGY983059 BQU983059 CAQ983059 CKM983059 CUI983059 DEE983059 DOA983059 DXW983059 EHS983059 ERO983059 FBK983059 FLG983059 FVC983059 GEY983059 GOU983059 GYQ983059 HIM983059 HSI983059 ICE983059 IMA983059 IVW983059 JFS983059 JPO983059 JZK983059 KJG983059 KTC983059 LCY983059 LMU983059 LWQ983059 MGM983059 MQI983059 NAE983059 NKA983059 NTW983059 ODS983059 ONO983059 OXK983059 PHG983059 PRC983059 QAY983059 QKU983059 QUQ983059 REM983059 ROI983059 RYE983059 SIA983059 SRW983059 TBS983059 TLO983059 TVK983059 UFG983059 UPC983059 UYY983059 VIU983059 VSQ983059 WCM983059 WMI983059 WWE983059 WWE983061:WWE983262 W65557:W65758 JS65557:JS65758 TO65557:TO65758 ADK65557:ADK65758 ANG65557:ANG65758 AXC65557:AXC65758 BGY65557:BGY65758 BQU65557:BQU65758 CAQ65557:CAQ65758 CKM65557:CKM65758 CUI65557:CUI65758 DEE65557:DEE65758 DOA65557:DOA65758 DXW65557:DXW65758 EHS65557:EHS65758 ERO65557:ERO65758 FBK65557:FBK65758 FLG65557:FLG65758 FVC65557:FVC65758 GEY65557:GEY65758 GOU65557:GOU65758 GYQ65557:GYQ65758 HIM65557:HIM65758 HSI65557:HSI65758 ICE65557:ICE65758 IMA65557:IMA65758 IVW65557:IVW65758 JFS65557:JFS65758 JPO65557:JPO65758 JZK65557:JZK65758 KJG65557:KJG65758 KTC65557:KTC65758 LCY65557:LCY65758 LMU65557:LMU65758 LWQ65557:LWQ65758 MGM65557:MGM65758 MQI65557:MQI65758 NAE65557:NAE65758 NKA65557:NKA65758 NTW65557:NTW65758 ODS65557:ODS65758 ONO65557:ONO65758 OXK65557:OXK65758 PHG65557:PHG65758 PRC65557:PRC65758 QAY65557:QAY65758 QKU65557:QKU65758 QUQ65557:QUQ65758 REM65557:REM65758 ROI65557:ROI65758 RYE65557:RYE65758 SIA65557:SIA65758 SRW65557:SRW65758 TBS65557:TBS65758 TLO65557:TLO65758 TVK65557:TVK65758 UFG65557:UFG65758 UPC65557:UPC65758 UYY65557:UYY65758 VIU65557:VIU65758 VSQ65557:VSQ65758 WCM65557:WCM65758 WMI65557:WMI65758 WWE65557:WWE65758 W131093:W131294 JS131093:JS131294 TO131093:TO131294 ADK131093:ADK131294 ANG131093:ANG131294 AXC131093:AXC131294 BGY131093:BGY131294 BQU131093:BQU131294 CAQ131093:CAQ131294 CKM131093:CKM131294 CUI131093:CUI131294 DEE131093:DEE131294 DOA131093:DOA131294 DXW131093:DXW131294 EHS131093:EHS131294 ERO131093:ERO131294 FBK131093:FBK131294 FLG131093:FLG131294 FVC131093:FVC131294 GEY131093:GEY131294 GOU131093:GOU131294 GYQ131093:GYQ131294 HIM131093:HIM131294 HSI131093:HSI131294 ICE131093:ICE131294 IMA131093:IMA131294 IVW131093:IVW131294 JFS131093:JFS131294 JPO131093:JPO131294 JZK131093:JZK131294 KJG131093:KJG131294 KTC131093:KTC131294 LCY131093:LCY131294 LMU131093:LMU131294 LWQ131093:LWQ131294 MGM131093:MGM131294 MQI131093:MQI131294 NAE131093:NAE131294 NKA131093:NKA131294 NTW131093:NTW131294 ODS131093:ODS131294 ONO131093:ONO131294 OXK131093:OXK131294 PHG131093:PHG131294 PRC131093:PRC131294 QAY131093:QAY131294 QKU131093:QKU131294 QUQ131093:QUQ131294 REM131093:REM131294 ROI131093:ROI131294 RYE131093:RYE131294 SIA131093:SIA131294 SRW131093:SRW131294 TBS131093:TBS131294 TLO131093:TLO131294 TVK131093:TVK131294 UFG131093:UFG131294 UPC131093:UPC131294 UYY131093:UYY131294 VIU131093:VIU131294 VSQ131093:VSQ131294 WCM131093:WCM131294 WMI131093:WMI131294 WWE131093:WWE131294 W196629:W196830 JS196629:JS196830 TO196629:TO196830 ADK196629:ADK196830 ANG196629:ANG196830 AXC196629:AXC196830 BGY196629:BGY196830 BQU196629:BQU196830 CAQ196629:CAQ196830 CKM196629:CKM196830 CUI196629:CUI196830 DEE196629:DEE196830 DOA196629:DOA196830 DXW196629:DXW196830 EHS196629:EHS196830 ERO196629:ERO196830 FBK196629:FBK196830 FLG196629:FLG196830 FVC196629:FVC196830 GEY196629:GEY196830 GOU196629:GOU196830 GYQ196629:GYQ196830 HIM196629:HIM196830 HSI196629:HSI196830 ICE196629:ICE196830 IMA196629:IMA196830 IVW196629:IVW196830 JFS196629:JFS196830 JPO196629:JPO196830 JZK196629:JZK196830 KJG196629:KJG196830 KTC196629:KTC196830 LCY196629:LCY196830 LMU196629:LMU196830 LWQ196629:LWQ196830 MGM196629:MGM196830 MQI196629:MQI196830 NAE196629:NAE196830 NKA196629:NKA196830 NTW196629:NTW196830 ODS196629:ODS196830 ONO196629:ONO196830 OXK196629:OXK196830 PHG196629:PHG196830 PRC196629:PRC196830 QAY196629:QAY196830 QKU196629:QKU196830 QUQ196629:QUQ196830 REM196629:REM196830 ROI196629:ROI196830 RYE196629:RYE196830 SIA196629:SIA196830 SRW196629:SRW196830 TBS196629:TBS196830 TLO196629:TLO196830 TVK196629:TVK196830 UFG196629:UFG196830 UPC196629:UPC196830 UYY196629:UYY196830 VIU196629:VIU196830 VSQ196629:VSQ196830 WCM196629:WCM196830 WMI196629:WMI196830 WWE196629:WWE196830 W262165:W262366 JS262165:JS262366 TO262165:TO262366 ADK262165:ADK262366 ANG262165:ANG262366 AXC262165:AXC262366 BGY262165:BGY262366 BQU262165:BQU262366 CAQ262165:CAQ262366 CKM262165:CKM262366 CUI262165:CUI262366 DEE262165:DEE262366 DOA262165:DOA262366 DXW262165:DXW262366 EHS262165:EHS262366 ERO262165:ERO262366 FBK262165:FBK262366 FLG262165:FLG262366 FVC262165:FVC262366 GEY262165:GEY262366 GOU262165:GOU262366 GYQ262165:GYQ262366 HIM262165:HIM262366 HSI262165:HSI262366 ICE262165:ICE262366 IMA262165:IMA262366 IVW262165:IVW262366 JFS262165:JFS262366 JPO262165:JPO262366 JZK262165:JZK262366 KJG262165:KJG262366 KTC262165:KTC262366 LCY262165:LCY262366 LMU262165:LMU262366 LWQ262165:LWQ262366 MGM262165:MGM262366 MQI262165:MQI262366 NAE262165:NAE262366 NKA262165:NKA262366 NTW262165:NTW262366 ODS262165:ODS262366 ONO262165:ONO262366 OXK262165:OXK262366 PHG262165:PHG262366 PRC262165:PRC262366 QAY262165:QAY262366 QKU262165:QKU262366 QUQ262165:QUQ262366 REM262165:REM262366 ROI262165:ROI262366 RYE262165:RYE262366 SIA262165:SIA262366 SRW262165:SRW262366 TBS262165:TBS262366 TLO262165:TLO262366 TVK262165:TVK262366 UFG262165:UFG262366 UPC262165:UPC262366 UYY262165:UYY262366 VIU262165:VIU262366 VSQ262165:VSQ262366 WCM262165:WCM262366 WMI262165:WMI262366 WWE262165:WWE262366 W327701:W327902 JS327701:JS327902 TO327701:TO327902 ADK327701:ADK327902 ANG327701:ANG327902 AXC327701:AXC327902 BGY327701:BGY327902 BQU327701:BQU327902 CAQ327701:CAQ327902 CKM327701:CKM327902 CUI327701:CUI327902 DEE327701:DEE327902 DOA327701:DOA327902 DXW327701:DXW327902 EHS327701:EHS327902 ERO327701:ERO327902 FBK327701:FBK327902 FLG327701:FLG327902 FVC327701:FVC327902 GEY327701:GEY327902 GOU327701:GOU327902 GYQ327701:GYQ327902 HIM327701:HIM327902 HSI327701:HSI327902 ICE327701:ICE327902 IMA327701:IMA327902 IVW327701:IVW327902 JFS327701:JFS327902 JPO327701:JPO327902 JZK327701:JZK327902 KJG327701:KJG327902 KTC327701:KTC327902 LCY327701:LCY327902 LMU327701:LMU327902 LWQ327701:LWQ327902 MGM327701:MGM327902 MQI327701:MQI327902 NAE327701:NAE327902 NKA327701:NKA327902 NTW327701:NTW327902 ODS327701:ODS327902 ONO327701:ONO327902 OXK327701:OXK327902 PHG327701:PHG327902 PRC327701:PRC327902 QAY327701:QAY327902 QKU327701:QKU327902 QUQ327701:QUQ327902 REM327701:REM327902 ROI327701:ROI327902 RYE327701:RYE327902 SIA327701:SIA327902 SRW327701:SRW327902 TBS327701:TBS327902 TLO327701:TLO327902 TVK327701:TVK327902 UFG327701:UFG327902 UPC327701:UPC327902 UYY327701:UYY327902 VIU327701:VIU327902 VSQ327701:VSQ327902 WCM327701:WCM327902 WMI327701:WMI327902 WWE327701:WWE327902 W393237:W393438 JS393237:JS393438 TO393237:TO393438 ADK393237:ADK393438 ANG393237:ANG393438 AXC393237:AXC393438 BGY393237:BGY393438 BQU393237:BQU393438 CAQ393237:CAQ393438 CKM393237:CKM393438 CUI393237:CUI393438 DEE393237:DEE393438 DOA393237:DOA393438 DXW393237:DXW393438 EHS393237:EHS393438 ERO393237:ERO393438 FBK393237:FBK393438 FLG393237:FLG393438 FVC393237:FVC393438 GEY393237:GEY393438 GOU393237:GOU393438 GYQ393237:GYQ393438 HIM393237:HIM393438 HSI393237:HSI393438 ICE393237:ICE393438 IMA393237:IMA393438 IVW393237:IVW393438 JFS393237:JFS393438 JPO393237:JPO393438 JZK393237:JZK393438 KJG393237:KJG393438 KTC393237:KTC393438 LCY393237:LCY393438 LMU393237:LMU393438 LWQ393237:LWQ393438 MGM393237:MGM393438 MQI393237:MQI393438 NAE393237:NAE393438 NKA393237:NKA393438 NTW393237:NTW393438 ODS393237:ODS393438 ONO393237:ONO393438 OXK393237:OXK393438 PHG393237:PHG393438 PRC393237:PRC393438 QAY393237:QAY393438 QKU393237:QKU393438 QUQ393237:QUQ393438 REM393237:REM393438 ROI393237:ROI393438 RYE393237:RYE393438 SIA393237:SIA393438 SRW393237:SRW393438 TBS393237:TBS393438 TLO393237:TLO393438 TVK393237:TVK393438 UFG393237:UFG393438 UPC393237:UPC393438 UYY393237:UYY393438 VIU393237:VIU393438 VSQ393237:VSQ393438 WCM393237:WCM393438 WMI393237:WMI393438 WWE393237:WWE393438 W458773:W458974 JS458773:JS458974 TO458773:TO458974 ADK458773:ADK458974 ANG458773:ANG458974 AXC458773:AXC458974 BGY458773:BGY458974 BQU458773:BQU458974 CAQ458773:CAQ458974 CKM458773:CKM458974 CUI458773:CUI458974 DEE458773:DEE458974 DOA458773:DOA458974 DXW458773:DXW458974 EHS458773:EHS458974 ERO458773:ERO458974 FBK458773:FBK458974 FLG458773:FLG458974 FVC458773:FVC458974 GEY458773:GEY458974 GOU458773:GOU458974 GYQ458773:GYQ458974 HIM458773:HIM458974 HSI458773:HSI458974 ICE458773:ICE458974 IMA458773:IMA458974 IVW458773:IVW458974 JFS458773:JFS458974 JPO458773:JPO458974 JZK458773:JZK458974 KJG458773:KJG458974 KTC458773:KTC458974 LCY458773:LCY458974 LMU458773:LMU458974 LWQ458773:LWQ458974 MGM458773:MGM458974 MQI458773:MQI458974 NAE458773:NAE458974 NKA458773:NKA458974 NTW458773:NTW458974 ODS458773:ODS458974 ONO458773:ONO458974 OXK458773:OXK458974 PHG458773:PHG458974 PRC458773:PRC458974 QAY458773:QAY458974 QKU458773:QKU458974 QUQ458773:QUQ458974 REM458773:REM458974 ROI458773:ROI458974 RYE458773:RYE458974 SIA458773:SIA458974 SRW458773:SRW458974 TBS458773:TBS458974 TLO458773:TLO458974 TVK458773:TVK458974 UFG458773:UFG458974 UPC458773:UPC458974 UYY458773:UYY458974 VIU458773:VIU458974 VSQ458773:VSQ458974 WCM458773:WCM458974 WMI458773:WMI458974 WWE458773:WWE458974 W524309:W524510 JS524309:JS524510 TO524309:TO524510 ADK524309:ADK524510 ANG524309:ANG524510 AXC524309:AXC524510 BGY524309:BGY524510 BQU524309:BQU524510 CAQ524309:CAQ524510 CKM524309:CKM524510 CUI524309:CUI524510 DEE524309:DEE524510 DOA524309:DOA524510 DXW524309:DXW524510 EHS524309:EHS524510 ERO524309:ERO524510 FBK524309:FBK524510 FLG524309:FLG524510 FVC524309:FVC524510 GEY524309:GEY524510 GOU524309:GOU524510 GYQ524309:GYQ524510 HIM524309:HIM524510 HSI524309:HSI524510 ICE524309:ICE524510 IMA524309:IMA524510 IVW524309:IVW524510 JFS524309:JFS524510 JPO524309:JPO524510 JZK524309:JZK524510 KJG524309:KJG524510 KTC524309:KTC524510 LCY524309:LCY524510 LMU524309:LMU524510 LWQ524309:LWQ524510 MGM524309:MGM524510 MQI524309:MQI524510 NAE524309:NAE524510 NKA524309:NKA524510 NTW524309:NTW524510 ODS524309:ODS524510 ONO524309:ONO524510 OXK524309:OXK524510 PHG524309:PHG524510 PRC524309:PRC524510 QAY524309:QAY524510 QKU524309:QKU524510 QUQ524309:QUQ524510 REM524309:REM524510 ROI524309:ROI524510 RYE524309:RYE524510 SIA524309:SIA524510 SRW524309:SRW524510 TBS524309:TBS524510 TLO524309:TLO524510 TVK524309:TVK524510 UFG524309:UFG524510 UPC524309:UPC524510 UYY524309:UYY524510 VIU524309:VIU524510 VSQ524309:VSQ524510 WCM524309:WCM524510 WMI524309:WMI524510 WWE524309:WWE524510 W589845:W590046 JS589845:JS590046 TO589845:TO590046 ADK589845:ADK590046 ANG589845:ANG590046 AXC589845:AXC590046 BGY589845:BGY590046 BQU589845:BQU590046 CAQ589845:CAQ590046 CKM589845:CKM590046 CUI589845:CUI590046 DEE589845:DEE590046 DOA589845:DOA590046 DXW589845:DXW590046 EHS589845:EHS590046 ERO589845:ERO590046 FBK589845:FBK590046 FLG589845:FLG590046 FVC589845:FVC590046 GEY589845:GEY590046 GOU589845:GOU590046 GYQ589845:GYQ590046 HIM589845:HIM590046 HSI589845:HSI590046 ICE589845:ICE590046 IMA589845:IMA590046 IVW589845:IVW590046 JFS589845:JFS590046 JPO589845:JPO590046 JZK589845:JZK590046 KJG589845:KJG590046 KTC589845:KTC590046 LCY589845:LCY590046 LMU589845:LMU590046 LWQ589845:LWQ590046 MGM589845:MGM590046 MQI589845:MQI590046 NAE589845:NAE590046 NKA589845:NKA590046 NTW589845:NTW590046 ODS589845:ODS590046 ONO589845:ONO590046 OXK589845:OXK590046 PHG589845:PHG590046 PRC589845:PRC590046 QAY589845:QAY590046 QKU589845:QKU590046 QUQ589845:QUQ590046 REM589845:REM590046 ROI589845:ROI590046 RYE589845:RYE590046 SIA589845:SIA590046 SRW589845:SRW590046 TBS589845:TBS590046 TLO589845:TLO590046 TVK589845:TVK590046 UFG589845:UFG590046 UPC589845:UPC590046 UYY589845:UYY590046 VIU589845:VIU590046 VSQ589845:VSQ590046 WCM589845:WCM590046 WMI589845:WMI590046 WWE589845:WWE590046 W655381:W655582 JS655381:JS655582 TO655381:TO655582 ADK655381:ADK655582 ANG655381:ANG655582 AXC655381:AXC655582 BGY655381:BGY655582 BQU655381:BQU655582 CAQ655381:CAQ655582 CKM655381:CKM655582 CUI655381:CUI655582 DEE655381:DEE655582 DOA655381:DOA655582 DXW655381:DXW655582 EHS655381:EHS655582 ERO655381:ERO655582 FBK655381:FBK655582 FLG655381:FLG655582 FVC655381:FVC655582 GEY655381:GEY655582 GOU655381:GOU655582 GYQ655381:GYQ655582 HIM655381:HIM655582 HSI655381:HSI655582 ICE655381:ICE655582 IMA655381:IMA655582 IVW655381:IVW655582 JFS655381:JFS655582 JPO655381:JPO655582 JZK655381:JZK655582 KJG655381:KJG655582 KTC655381:KTC655582 LCY655381:LCY655582 LMU655381:LMU655582 LWQ655381:LWQ655582 MGM655381:MGM655582 MQI655381:MQI655582 NAE655381:NAE655582 NKA655381:NKA655582 NTW655381:NTW655582 ODS655381:ODS655582 ONO655381:ONO655582 OXK655381:OXK655582 PHG655381:PHG655582 PRC655381:PRC655582 QAY655381:QAY655582 QKU655381:QKU655582 QUQ655381:QUQ655582 REM655381:REM655582 ROI655381:ROI655582 RYE655381:RYE655582 SIA655381:SIA655582 SRW655381:SRW655582 TBS655381:TBS655582 TLO655381:TLO655582 TVK655381:TVK655582 UFG655381:UFG655582 UPC655381:UPC655582 UYY655381:UYY655582 VIU655381:VIU655582 VSQ655381:VSQ655582 WCM655381:WCM655582 WMI655381:WMI655582 WWE655381:WWE655582 W720917:W721118 JS720917:JS721118 TO720917:TO721118 ADK720917:ADK721118 ANG720917:ANG721118 AXC720917:AXC721118 BGY720917:BGY721118 BQU720917:BQU721118 CAQ720917:CAQ721118 CKM720917:CKM721118 CUI720917:CUI721118 DEE720917:DEE721118 DOA720917:DOA721118 DXW720917:DXW721118 EHS720917:EHS721118 ERO720917:ERO721118 FBK720917:FBK721118 FLG720917:FLG721118 FVC720917:FVC721118 GEY720917:GEY721118 GOU720917:GOU721118 GYQ720917:GYQ721118 HIM720917:HIM721118 HSI720917:HSI721118 ICE720917:ICE721118 IMA720917:IMA721118 IVW720917:IVW721118 JFS720917:JFS721118 JPO720917:JPO721118 JZK720917:JZK721118 KJG720917:KJG721118 KTC720917:KTC721118 LCY720917:LCY721118 LMU720917:LMU721118 LWQ720917:LWQ721118 MGM720917:MGM721118 MQI720917:MQI721118 NAE720917:NAE721118 NKA720917:NKA721118 NTW720917:NTW721118 ODS720917:ODS721118 ONO720917:ONO721118 OXK720917:OXK721118 PHG720917:PHG721118 PRC720917:PRC721118 QAY720917:QAY721118 QKU720917:QKU721118 QUQ720917:QUQ721118 REM720917:REM721118 ROI720917:ROI721118 RYE720917:RYE721118 SIA720917:SIA721118 SRW720917:SRW721118 TBS720917:TBS721118 TLO720917:TLO721118 TVK720917:TVK721118 UFG720917:UFG721118 UPC720917:UPC721118 UYY720917:UYY721118 VIU720917:VIU721118 VSQ720917:VSQ721118 WCM720917:WCM721118 WMI720917:WMI721118 WWE720917:WWE721118 W786453:W786654 JS786453:JS786654 TO786453:TO786654 ADK786453:ADK786654 ANG786453:ANG786654 AXC786453:AXC786654 BGY786453:BGY786654 BQU786453:BQU786654 CAQ786453:CAQ786654 CKM786453:CKM786654 CUI786453:CUI786654 DEE786453:DEE786654 DOA786453:DOA786654 DXW786453:DXW786654 EHS786453:EHS786654 ERO786453:ERO786654 FBK786453:FBK786654 FLG786453:FLG786654 FVC786453:FVC786654 GEY786453:GEY786654 GOU786453:GOU786654 GYQ786453:GYQ786654 HIM786453:HIM786654 HSI786453:HSI786654 ICE786453:ICE786654 IMA786453:IMA786654 IVW786453:IVW786654 JFS786453:JFS786654 JPO786453:JPO786654 JZK786453:JZK786654 KJG786453:KJG786654 KTC786453:KTC786654 LCY786453:LCY786654 LMU786453:LMU786654 LWQ786453:LWQ786654 MGM786453:MGM786654 MQI786453:MQI786654 NAE786453:NAE786654 NKA786453:NKA786654 NTW786453:NTW786654 ODS786453:ODS786654 ONO786453:ONO786654 OXK786453:OXK786654 PHG786453:PHG786654 PRC786453:PRC786654 QAY786453:QAY786654 QKU786453:QKU786654 QUQ786453:QUQ786654 REM786453:REM786654 ROI786453:ROI786654 RYE786453:RYE786654 SIA786453:SIA786654 SRW786453:SRW786654 TBS786453:TBS786654 TLO786453:TLO786654 TVK786453:TVK786654 UFG786453:UFG786654 UPC786453:UPC786654 UYY786453:UYY786654 VIU786453:VIU786654 VSQ786453:VSQ786654 WCM786453:WCM786654 WMI786453:WMI786654 WWE786453:WWE786654 W851989:W852190 JS851989:JS852190 TO851989:TO852190 ADK851989:ADK852190 ANG851989:ANG852190 AXC851989:AXC852190 BGY851989:BGY852190 BQU851989:BQU852190 CAQ851989:CAQ852190 CKM851989:CKM852190 CUI851989:CUI852190 DEE851989:DEE852190 DOA851989:DOA852190 DXW851989:DXW852190 EHS851989:EHS852190 ERO851989:ERO852190 FBK851989:FBK852190 FLG851989:FLG852190 FVC851989:FVC852190 GEY851989:GEY852190 GOU851989:GOU852190 GYQ851989:GYQ852190 HIM851989:HIM852190 HSI851989:HSI852190 ICE851989:ICE852190 IMA851989:IMA852190 IVW851989:IVW852190 JFS851989:JFS852190 JPO851989:JPO852190 JZK851989:JZK852190 KJG851989:KJG852190 KTC851989:KTC852190 LCY851989:LCY852190 LMU851989:LMU852190 LWQ851989:LWQ852190 MGM851989:MGM852190 MQI851989:MQI852190 NAE851989:NAE852190 NKA851989:NKA852190 NTW851989:NTW852190 ODS851989:ODS852190 ONO851989:ONO852190 OXK851989:OXK852190 PHG851989:PHG852190 PRC851989:PRC852190 QAY851989:QAY852190 QKU851989:QKU852190 QUQ851989:QUQ852190 REM851989:REM852190 ROI851989:ROI852190 RYE851989:RYE852190 SIA851989:SIA852190 SRW851989:SRW852190 TBS851989:TBS852190 TLO851989:TLO852190 TVK851989:TVK852190 UFG851989:UFG852190 UPC851989:UPC852190 UYY851989:UYY852190 VIU851989:VIU852190 VSQ851989:VSQ852190 WCM851989:WCM852190 WMI851989:WMI852190 WWE851989:WWE852190 W917525:W917726 JS917525:JS917726 TO917525:TO917726 ADK917525:ADK917726 ANG917525:ANG917726 AXC917525:AXC917726 BGY917525:BGY917726 BQU917525:BQU917726 CAQ917525:CAQ917726 CKM917525:CKM917726 CUI917525:CUI917726 DEE917525:DEE917726 DOA917525:DOA917726 DXW917525:DXW917726 EHS917525:EHS917726 ERO917525:ERO917726 FBK917525:FBK917726 FLG917525:FLG917726 FVC917525:FVC917726 GEY917525:GEY917726 GOU917525:GOU917726 GYQ917525:GYQ917726 HIM917525:HIM917726 HSI917525:HSI917726 ICE917525:ICE917726 IMA917525:IMA917726 IVW917525:IVW917726 JFS917525:JFS917726 JPO917525:JPO917726 JZK917525:JZK917726 KJG917525:KJG917726 KTC917525:KTC917726 LCY917525:LCY917726 LMU917525:LMU917726 LWQ917525:LWQ917726 MGM917525:MGM917726 MQI917525:MQI917726 NAE917525:NAE917726 NKA917525:NKA917726 NTW917525:NTW917726 ODS917525:ODS917726 ONO917525:ONO917726 OXK917525:OXK917726 PHG917525:PHG917726 PRC917525:PRC917726 QAY917525:QAY917726 QKU917525:QKU917726 QUQ917525:QUQ917726 REM917525:REM917726 ROI917525:ROI917726 RYE917525:RYE917726 SIA917525:SIA917726 SRW917525:SRW917726 TBS917525:TBS917726 TLO917525:TLO917726 TVK917525:TVK917726 UFG917525:UFG917726 UPC917525:UPC917726 UYY917525:UYY917726 VIU917525:VIU917726 VSQ917525:VSQ917726 WCM917525:WCM917726 WMI917525:WMI917726 WWE917525:WWE917726 W983061:W983262 JS983061:JS983262 TO983061:TO983262 ADK983061:ADK983262 ANG983061:ANG983262 AXC983061:AXC983262 BGY983061:BGY983262 BQU983061:BQU983262 CAQ983061:CAQ983262 CKM983061:CKM983262 CUI983061:CUI983262 DEE983061:DEE983262 DOA983061:DOA983262 DXW983061:DXW983262 EHS983061:EHS983262 ERO983061:ERO983262 FBK983061:FBK983262 FLG983061:FLG983262 FVC983061:FVC983262 GEY983061:GEY983262 GOU983061:GOU983262 GYQ983061:GYQ983262 HIM983061:HIM983262 HSI983061:HSI983262 ICE983061:ICE983262 IMA983061:IMA983262 IVW983061:IVW983262 JFS983061:JFS983262 JPO983061:JPO983262 JZK983061:JZK983262 KJG983061:KJG983262 KTC983061:KTC983262 LCY983061:LCY983262 LMU983061:LMU983262 LWQ983061:LWQ983262 MGM983061:MGM983262 MQI983061:MQI983262 NAE983061:NAE983262 NKA983061:NKA983262 NTW983061:NTW983262 ODS983061:ODS983262 ONO983061:ONO983262 OXK983061:OXK983262 PHG983061:PHG983262 PRC983061:PRC983262 QAY983061:QAY983262 QKU983061:QKU983262 QUQ983061:QUQ983262 REM983061:REM983262 ROI983061:ROI983262 RYE983061:RYE983262 SIA983061:SIA983262 SRW983061:SRW983262 TBS983061:TBS983262 TLO983061:TLO983262 TVK983061:TVK983262 UFG983061:UFG983262 UPC983061:UPC983262 UYY983061:UYY983262 VIU983061:VIU983262 VSQ983061:VSQ983262 WCM983061:WCM983262 WMI983061:WMI983262 WWE16:WWE222 WMI16:WMI222 WCM16:WCM222 VSQ16:VSQ222 VIU16:VIU222 UYY16:UYY222 UPC16:UPC222 UFG16:UFG222 TVK16:TVK222 TLO16:TLO222 TBS16:TBS222 SRW16:SRW222 SIA16:SIA222 RYE16:RYE222 ROI16:ROI222 REM16:REM222 QUQ16:QUQ222 QKU16:QKU222 QAY16:QAY222 PRC16:PRC222 PHG16:PHG222 OXK16:OXK222 ONO16:ONO222 ODS16:ODS222 NTW16:NTW222 NKA16:NKA222 NAE16:NAE222 MQI16:MQI222 MGM16:MGM222 LWQ16:LWQ222 LMU16:LMU222 LCY16:LCY222 KTC16:KTC222 KJG16:KJG222 JZK16:JZK222 JPO16:JPO222 JFS16:JFS222 IVW16:IVW222 IMA16:IMA222 ICE16:ICE222 HSI16:HSI222 HIM16:HIM222 GYQ16:GYQ222 GOU16:GOU222 GEY16:GEY222 FVC16:FVC222 FLG16:FLG222 FBK16:FBK222 ERO16:ERO222 EHS16:EHS222 DXW16:DXW222 DOA16:DOA222 DEE16:DEE222 CUI16:CUI222 CKM16:CKM222 CAQ16:CAQ222 BQU16:BQU222 BGY16:BGY222 AXC16:AXC222 ANG16:ANG222 ADK16:ADK222 TO16:TO222 JS16:JS222 W16:W222"/>
    <dataValidation allowBlank="1" showInputMessage="1" showErrorMessage="1" prompt="A entrada de quantidades é feita na coluna AJ se acompanhamento por BM, ou na aba &quot;Memória de Cálculo/PLQ&quot; se acompanhamento por PLE." sqref="T1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T65555 JP65555 TL65555 ADH65555 AND65555 AWZ65555 BGV65555 BQR65555 CAN65555 CKJ65555 CUF65555 DEB65555 DNX65555 DXT65555 EHP65555 ERL65555 FBH65555 FLD65555 FUZ65555 GEV65555 GOR65555 GYN65555 HIJ65555 HSF65555 ICB65555 ILX65555 IVT65555 JFP65555 JPL65555 JZH65555 KJD65555 KSZ65555 LCV65555 LMR65555 LWN65555 MGJ65555 MQF65555 NAB65555 NJX65555 NTT65555 ODP65555 ONL65555 OXH65555 PHD65555 PQZ65555 QAV65555 QKR65555 QUN65555 REJ65555 ROF65555 RYB65555 SHX65555 SRT65555 TBP65555 TLL65555 TVH65555 UFD65555 UOZ65555 UYV65555 VIR65555 VSN65555 WCJ65555 WMF65555 WWB65555 T131091 JP131091 TL131091 ADH131091 AND131091 AWZ131091 BGV131091 BQR131091 CAN131091 CKJ131091 CUF131091 DEB131091 DNX131091 DXT131091 EHP131091 ERL131091 FBH131091 FLD131091 FUZ131091 GEV131091 GOR131091 GYN131091 HIJ131091 HSF131091 ICB131091 ILX131091 IVT131091 JFP131091 JPL131091 JZH131091 KJD131091 KSZ131091 LCV131091 LMR131091 LWN131091 MGJ131091 MQF131091 NAB131091 NJX131091 NTT131091 ODP131091 ONL131091 OXH131091 PHD131091 PQZ131091 QAV131091 QKR131091 QUN131091 REJ131091 ROF131091 RYB131091 SHX131091 SRT131091 TBP131091 TLL131091 TVH131091 UFD131091 UOZ131091 UYV131091 VIR131091 VSN131091 WCJ131091 WMF131091 WWB131091 T196627 JP196627 TL196627 ADH196627 AND196627 AWZ196627 BGV196627 BQR196627 CAN196627 CKJ196627 CUF196627 DEB196627 DNX196627 DXT196627 EHP196627 ERL196627 FBH196627 FLD196627 FUZ196627 GEV196627 GOR196627 GYN196627 HIJ196627 HSF196627 ICB196627 ILX196627 IVT196627 JFP196627 JPL196627 JZH196627 KJD196627 KSZ196627 LCV196627 LMR196627 LWN196627 MGJ196627 MQF196627 NAB196627 NJX196627 NTT196627 ODP196627 ONL196627 OXH196627 PHD196627 PQZ196627 QAV196627 QKR196627 QUN196627 REJ196627 ROF196627 RYB196627 SHX196627 SRT196627 TBP196627 TLL196627 TVH196627 UFD196627 UOZ196627 UYV196627 VIR196627 VSN196627 WCJ196627 WMF196627 WWB196627 T262163 JP262163 TL262163 ADH262163 AND262163 AWZ262163 BGV262163 BQR262163 CAN262163 CKJ262163 CUF262163 DEB262163 DNX262163 DXT262163 EHP262163 ERL262163 FBH262163 FLD262163 FUZ262163 GEV262163 GOR262163 GYN262163 HIJ262163 HSF262163 ICB262163 ILX262163 IVT262163 JFP262163 JPL262163 JZH262163 KJD262163 KSZ262163 LCV262163 LMR262163 LWN262163 MGJ262163 MQF262163 NAB262163 NJX262163 NTT262163 ODP262163 ONL262163 OXH262163 PHD262163 PQZ262163 QAV262163 QKR262163 QUN262163 REJ262163 ROF262163 RYB262163 SHX262163 SRT262163 TBP262163 TLL262163 TVH262163 UFD262163 UOZ262163 UYV262163 VIR262163 VSN262163 WCJ262163 WMF262163 WWB262163 T327699 JP327699 TL327699 ADH327699 AND327699 AWZ327699 BGV327699 BQR327699 CAN327699 CKJ327699 CUF327699 DEB327699 DNX327699 DXT327699 EHP327699 ERL327699 FBH327699 FLD327699 FUZ327699 GEV327699 GOR327699 GYN327699 HIJ327699 HSF327699 ICB327699 ILX327699 IVT327699 JFP327699 JPL327699 JZH327699 KJD327699 KSZ327699 LCV327699 LMR327699 LWN327699 MGJ327699 MQF327699 NAB327699 NJX327699 NTT327699 ODP327699 ONL327699 OXH327699 PHD327699 PQZ327699 QAV327699 QKR327699 QUN327699 REJ327699 ROF327699 RYB327699 SHX327699 SRT327699 TBP327699 TLL327699 TVH327699 UFD327699 UOZ327699 UYV327699 VIR327699 VSN327699 WCJ327699 WMF327699 WWB327699 T393235 JP393235 TL393235 ADH393235 AND393235 AWZ393235 BGV393235 BQR393235 CAN393235 CKJ393235 CUF393235 DEB393235 DNX393235 DXT393235 EHP393235 ERL393235 FBH393235 FLD393235 FUZ393235 GEV393235 GOR393235 GYN393235 HIJ393235 HSF393235 ICB393235 ILX393235 IVT393235 JFP393235 JPL393235 JZH393235 KJD393235 KSZ393235 LCV393235 LMR393235 LWN393235 MGJ393235 MQF393235 NAB393235 NJX393235 NTT393235 ODP393235 ONL393235 OXH393235 PHD393235 PQZ393235 QAV393235 QKR393235 QUN393235 REJ393235 ROF393235 RYB393235 SHX393235 SRT393235 TBP393235 TLL393235 TVH393235 UFD393235 UOZ393235 UYV393235 VIR393235 VSN393235 WCJ393235 WMF393235 WWB393235 T458771 JP458771 TL458771 ADH458771 AND458771 AWZ458771 BGV458771 BQR458771 CAN458771 CKJ458771 CUF458771 DEB458771 DNX458771 DXT458771 EHP458771 ERL458771 FBH458771 FLD458771 FUZ458771 GEV458771 GOR458771 GYN458771 HIJ458771 HSF458771 ICB458771 ILX458771 IVT458771 JFP458771 JPL458771 JZH458771 KJD458771 KSZ458771 LCV458771 LMR458771 LWN458771 MGJ458771 MQF458771 NAB458771 NJX458771 NTT458771 ODP458771 ONL458771 OXH458771 PHD458771 PQZ458771 QAV458771 QKR458771 QUN458771 REJ458771 ROF458771 RYB458771 SHX458771 SRT458771 TBP458771 TLL458771 TVH458771 UFD458771 UOZ458771 UYV458771 VIR458771 VSN458771 WCJ458771 WMF458771 WWB458771 T524307 JP524307 TL524307 ADH524307 AND524307 AWZ524307 BGV524307 BQR524307 CAN524307 CKJ524307 CUF524307 DEB524307 DNX524307 DXT524307 EHP524307 ERL524307 FBH524307 FLD524307 FUZ524307 GEV524307 GOR524307 GYN524307 HIJ524307 HSF524307 ICB524307 ILX524307 IVT524307 JFP524307 JPL524307 JZH524307 KJD524307 KSZ524307 LCV524307 LMR524307 LWN524307 MGJ524307 MQF524307 NAB524307 NJX524307 NTT524307 ODP524307 ONL524307 OXH524307 PHD524307 PQZ524307 QAV524307 QKR524307 QUN524307 REJ524307 ROF524307 RYB524307 SHX524307 SRT524307 TBP524307 TLL524307 TVH524307 UFD524307 UOZ524307 UYV524307 VIR524307 VSN524307 WCJ524307 WMF524307 WWB524307 T589843 JP589843 TL589843 ADH589843 AND589843 AWZ589843 BGV589843 BQR589843 CAN589843 CKJ589843 CUF589843 DEB589843 DNX589843 DXT589843 EHP589843 ERL589843 FBH589843 FLD589843 FUZ589843 GEV589843 GOR589843 GYN589843 HIJ589843 HSF589843 ICB589843 ILX589843 IVT589843 JFP589843 JPL589843 JZH589843 KJD589843 KSZ589843 LCV589843 LMR589843 LWN589843 MGJ589843 MQF589843 NAB589843 NJX589843 NTT589843 ODP589843 ONL589843 OXH589843 PHD589843 PQZ589843 QAV589843 QKR589843 QUN589843 REJ589843 ROF589843 RYB589843 SHX589843 SRT589843 TBP589843 TLL589843 TVH589843 UFD589843 UOZ589843 UYV589843 VIR589843 VSN589843 WCJ589843 WMF589843 WWB589843 T655379 JP655379 TL655379 ADH655379 AND655379 AWZ655379 BGV655379 BQR655379 CAN655379 CKJ655379 CUF655379 DEB655379 DNX655379 DXT655379 EHP655379 ERL655379 FBH655379 FLD655379 FUZ655379 GEV655379 GOR655379 GYN655379 HIJ655379 HSF655379 ICB655379 ILX655379 IVT655379 JFP655379 JPL655379 JZH655379 KJD655379 KSZ655379 LCV655379 LMR655379 LWN655379 MGJ655379 MQF655379 NAB655379 NJX655379 NTT655379 ODP655379 ONL655379 OXH655379 PHD655379 PQZ655379 QAV655379 QKR655379 QUN655379 REJ655379 ROF655379 RYB655379 SHX655379 SRT655379 TBP655379 TLL655379 TVH655379 UFD655379 UOZ655379 UYV655379 VIR655379 VSN655379 WCJ655379 WMF655379 WWB655379 T720915 JP720915 TL720915 ADH720915 AND720915 AWZ720915 BGV720915 BQR720915 CAN720915 CKJ720915 CUF720915 DEB720915 DNX720915 DXT720915 EHP720915 ERL720915 FBH720915 FLD720915 FUZ720915 GEV720915 GOR720915 GYN720915 HIJ720915 HSF720915 ICB720915 ILX720915 IVT720915 JFP720915 JPL720915 JZH720915 KJD720915 KSZ720915 LCV720915 LMR720915 LWN720915 MGJ720915 MQF720915 NAB720915 NJX720915 NTT720915 ODP720915 ONL720915 OXH720915 PHD720915 PQZ720915 QAV720915 QKR720915 QUN720915 REJ720915 ROF720915 RYB720915 SHX720915 SRT720915 TBP720915 TLL720915 TVH720915 UFD720915 UOZ720915 UYV720915 VIR720915 VSN720915 WCJ720915 WMF720915 WWB720915 T786451 JP786451 TL786451 ADH786451 AND786451 AWZ786451 BGV786451 BQR786451 CAN786451 CKJ786451 CUF786451 DEB786451 DNX786451 DXT786451 EHP786451 ERL786451 FBH786451 FLD786451 FUZ786451 GEV786451 GOR786451 GYN786451 HIJ786451 HSF786451 ICB786451 ILX786451 IVT786451 JFP786451 JPL786451 JZH786451 KJD786451 KSZ786451 LCV786451 LMR786451 LWN786451 MGJ786451 MQF786451 NAB786451 NJX786451 NTT786451 ODP786451 ONL786451 OXH786451 PHD786451 PQZ786451 QAV786451 QKR786451 QUN786451 REJ786451 ROF786451 RYB786451 SHX786451 SRT786451 TBP786451 TLL786451 TVH786451 UFD786451 UOZ786451 UYV786451 VIR786451 VSN786451 WCJ786451 WMF786451 WWB786451 T851987 JP851987 TL851987 ADH851987 AND851987 AWZ851987 BGV851987 BQR851987 CAN851987 CKJ851987 CUF851987 DEB851987 DNX851987 DXT851987 EHP851987 ERL851987 FBH851987 FLD851987 FUZ851987 GEV851987 GOR851987 GYN851987 HIJ851987 HSF851987 ICB851987 ILX851987 IVT851987 JFP851987 JPL851987 JZH851987 KJD851987 KSZ851987 LCV851987 LMR851987 LWN851987 MGJ851987 MQF851987 NAB851987 NJX851987 NTT851987 ODP851987 ONL851987 OXH851987 PHD851987 PQZ851987 QAV851987 QKR851987 QUN851987 REJ851987 ROF851987 RYB851987 SHX851987 SRT851987 TBP851987 TLL851987 TVH851987 UFD851987 UOZ851987 UYV851987 VIR851987 VSN851987 WCJ851987 WMF851987 WWB851987 T917523 JP917523 TL917523 ADH917523 AND917523 AWZ917523 BGV917523 BQR917523 CAN917523 CKJ917523 CUF917523 DEB917523 DNX917523 DXT917523 EHP917523 ERL917523 FBH917523 FLD917523 FUZ917523 GEV917523 GOR917523 GYN917523 HIJ917523 HSF917523 ICB917523 ILX917523 IVT917523 JFP917523 JPL917523 JZH917523 KJD917523 KSZ917523 LCV917523 LMR917523 LWN917523 MGJ917523 MQF917523 NAB917523 NJX917523 NTT917523 ODP917523 ONL917523 OXH917523 PHD917523 PQZ917523 QAV917523 QKR917523 QUN917523 REJ917523 ROF917523 RYB917523 SHX917523 SRT917523 TBP917523 TLL917523 TVH917523 UFD917523 UOZ917523 UYV917523 VIR917523 VSN917523 WCJ917523 WMF917523 WWB917523 T983059 JP983059 TL983059 ADH983059 AND983059 AWZ983059 BGV983059 BQR983059 CAN983059 CKJ983059 CUF983059 DEB983059 DNX983059 DXT983059 EHP983059 ERL983059 FBH983059 FLD983059 FUZ983059 GEV983059 GOR983059 GYN983059 HIJ983059 HSF983059 ICB983059 ILX983059 IVT983059 JFP983059 JPL983059 JZH983059 KJD983059 KSZ983059 LCV983059 LMR983059 LWN983059 MGJ983059 MQF983059 NAB983059 NJX983059 NTT983059 ODP983059 ONL983059 OXH983059 PHD983059 PQZ983059 QAV983059 QKR983059 QUN983059 REJ983059 ROF983059 RYB983059 SHX983059 SRT983059 TBP983059 TLL983059 TVH983059 UFD983059 UOZ983059 UYV983059 VIR983059 VSN983059 WCJ983059 WMF983059 WWB983059 WWB983061:WWB983262 T65557:T65758 JP65557:JP65758 TL65557:TL65758 ADH65557:ADH65758 AND65557:AND65758 AWZ65557:AWZ65758 BGV65557:BGV65758 BQR65557:BQR65758 CAN65557:CAN65758 CKJ65557:CKJ65758 CUF65557:CUF65758 DEB65557:DEB65758 DNX65557:DNX65758 DXT65557:DXT65758 EHP65557:EHP65758 ERL65557:ERL65758 FBH65557:FBH65758 FLD65557:FLD65758 FUZ65557:FUZ65758 GEV65557:GEV65758 GOR65557:GOR65758 GYN65557:GYN65758 HIJ65557:HIJ65758 HSF65557:HSF65758 ICB65557:ICB65758 ILX65557:ILX65758 IVT65557:IVT65758 JFP65557:JFP65758 JPL65557:JPL65758 JZH65557:JZH65758 KJD65557:KJD65758 KSZ65557:KSZ65758 LCV65557:LCV65758 LMR65557:LMR65758 LWN65557:LWN65758 MGJ65557:MGJ65758 MQF65557:MQF65758 NAB65557:NAB65758 NJX65557:NJX65758 NTT65557:NTT65758 ODP65557:ODP65758 ONL65557:ONL65758 OXH65557:OXH65758 PHD65557:PHD65758 PQZ65557:PQZ65758 QAV65557:QAV65758 QKR65557:QKR65758 QUN65557:QUN65758 REJ65557:REJ65758 ROF65557:ROF65758 RYB65557:RYB65758 SHX65557:SHX65758 SRT65557:SRT65758 TBP65557:TBP65758 TLL65557:TLL65758 TVH65557:TVH65758 UFD65557:UFD65758 UOZ65557:UOZ65758 UYV65557:UYV65758 VIR65557:VIR65758 VSN65557:VSN65758 WCJ65557:WCJ65758 WMF65557:WMF65758 WWB65557:WWB65758 T131093:T131294 JP131093:JP131294 TL131093:TL131294 ADH131093:ADH131294 AND131093:AND131294 AWZ131093:AWZ131294 BGV131093:BGV131294 BQR131093:BQR131294 CAN131093:CAN131294 CKJ131093:CKJ131294 CUF131093:CUF131294 DEB131093:DEB131294 DNX131093:DNX131294 DXT131093:DXT131294 EHP131093:EHP131294 ERL131093:ERL131294 FBH131093:FBH131294 FLD131093:FLD131294 FUZ131093:FUZ131294 GEV131093:GEV131294 GOR131093:GOR131294 GYN131093:GYN131294 HIJ131093:HIJ131294 HSF131093:HSF131294 ICB131093:ICB131294 ILX131093:ILX131294 IVT131093:IVT131294 JFP131093:JFP131294 JPL131093:JPL131294 JZH131093:JZH131294 KJD131093:KJD131294 KSZ131093:KSZ131294 LCV131093:LCV131294 LMR131093:LMR131294 LWN131093:LWN131294 MGJ131093:MGJ131294 MQF131093:MQF131294 NAB131093:NAB131294 NJX131093:NJX131294 NTT131093:NTT131294 ODP131093:ODP131294 ONL131093:ONL131294 OXH131093:OXH131294 PHD131093:PHD131294 PQZ131093:PQZ131294 QAV131093:QAV131294 QKR131093:QKR131294 QUN131093:QUN131294 REJ131093:REJ131294 ROF131093:ROF131294 RYB131093:RYB131294 SHX131093:SHX131294 SRT131093:SRT131294 TBP131093:TBP131294 TLL131093:TLL131294 TVH131093:TVH131294 UFD131093:UFD131294 UOZ131093:UOZ131294 UYV131093:UYV131294 VIR131093:VIR131294 VSN131093:VSN131294 WCJ131093:WCJ131294 WMF131093:WMF131294 WWB131093:WWB131294 T196629:T196830 JP196629:JP196830 TL196629:TL196830 ADH196629:ADH196830 AND196629:AND196830 AWZ196629:AWZ196830 BGV196629:BGV196830 BQR196629:BQR196830 CAN196629:CAN196830 CKJ196629:CKJ196830 CUF196629:CUF196830 DEB196629:DEB196830 DNX196629:DNX196830 DXT196629:DXT196830 EHP196629:EHP196830 ERL196629:ERL196830 FBH196629:FBH196830 FLD196629:FLD196830 FUZ196629:FUZ196830 GEV196629:GEV196830 GOR196629:GOR196830 GYN196629:GYN196830 HIJ196629:HIJ196830 HSF196629:HSF196830 ICB196629:ICB196830 ILX196629:ILX196830 IVT196629:IVT196830 JFP196629:JFP196830 JPL196629:JPL196830 JZH196629:JZH196830 KJD196629:KJD196830 KSZ196629:KSZ196830 LCV196629:LCV196830 LMR196629:LMR196830 LWN196629:LWN196830 MGJ196629:MGJ196830 MQF196629:MQF196830 NAB196629:NAB196830 NJX196629:NJX196830 NTT196629:NTT196830 ODP196629:ODP196830 ONL196629:ONL196830 OXH196629:OXH196830 PHD196629:PHD196830 PQZ196629:PQZ196830 QAV196629:QAV196830 QKR196629:QKR196830 QUN196629:QUN196830 REJ196629:REJ196830 ROF196629:ROF196830 RYB196629:RYB196830 SHX196629:SHX196830 SRT196629:SRT196830 TBP196629:TBP196830 TLL196629:TLL196830 TVH196629:TVH196830 UFD196629:UFD196830 UOZ196629:UOZ196830 UYV196629:UYV196830 VIR196629:VIR196830 VSN196629:VSN196830 WCJ196629:WCJ196830 WMF196629:WMF196830 WWB196629:WWB196830 T262165:T262366 JP262165:JP262366 TL262165:TL262366 ADH262165:ADH262366 AND262165:AND262366 AWZ262165:AWZ262366 BGV262165:BGV262366 BQR262165:BQR262366 CAN262165:CAN262366 CKJ262165:CKJ262366 CUF262165:CUF262366 DEB262165:DEB262366 DNX262165:DNX262366 DXT262165:DXT262366 EHP262165:EHP262366 ERL262165:ERL262366 FBH262165:FBH262366 FLD262165:FLD262366 FUZ262165:FUZ262366 GEV262165:GEV262366 GOR262165:GOR262366 GYN262165:GYN262366 HIJ262165:HIJ262366 HSF262165:HSF262366 ICB262165:ICB262366 ILX262165:ILX262366 IVT262165:IVT262366 JFP262165:JFP262366 JPL262165:JPL262366 JZH262165:JZH262366 KJD262165:KJD262366 KSZ262165:KSZ262366 LCV262165:LCV262366 LMR262165:LMR262366 LWN262165:LWN262366 MGJ262165:MGJ262366 MQF262165:MQF262366 NAB262165:NAB262366 NJX262165:NJX262366 NTT262165:NTT262366 ODP262165:ODP262366 ONL262165:ONL262366 OXH262165:OXH262366 PHD262165:PHD262366 PQZ262165:PQZ262366 QAV262165:QAV262366 QKR262165:QKR262366 QUN262165:QUN262366 REJ262165:REJ262366 ROF262165:ROF262366 RYB262165:RYB262366 SHX262165:SHX262366 SRT262165:SRT262366 TBP262165:TBP262366 TLL262165:TLL262366 TVH262165:TVH262366 UFD262165:UFD262366 UOZ262165:UOZ262366 UYV262165:UYV262366 VIR262165:VIR262366 VSN262165:VSN262366 WCJ262165:WCJ262366 WMF262165:WMF262366 WWB262165:WWB262366 T327701:T327902 JP327701:JP327902 TL327701:TL327902 ADH327701:ADH327902 AND327701:AND327902 AWZ327701:AWZ327902 BGV327701:BGV327902 BQR327701:BQR327902 CAN327701:CAN327902 CKJ327701:CKJ327902 CUF327701:CUF327902 DEB327701:DEB327902 DNX327701:DNX327902 DXT327701:DXT327902 EHP327701:EHP327902 ERL327701:ERL327902 FBH327701:FBH327902 FLD327701:FLD327902 FUZ327701:FUZ327902 GEV327701:GEV327902 GOR327701:GOR327902 GYN327701:GYN327902 HIJ327701:HIJ327902 HSF327701:HSF327902 ICB327701:ICB327902 ILX327701:ILX327902 IVT327701:IVT327902 JFP327701:JFP327902 JPL327701:JPL327902 JZH327701:JZH327902 KJD327701:KJD327902 KSZ327701:KSZ327902 LCV327701:LCV327902 LMR327701:LMR327902 LWN327701:LWN327902 MGJ327701:MGJ327902 MQF327701:MQF327902 NAB327701:NAB327902 NJX327701:NJX327902 NTT327701:NTT327902 ODP327701:ODP327902 ONL327701:ONL327902 OXH327701:OXH327902 PHD327701:PHD327902 PQZ327701:PQZ327902 QAV327701:QAV327902 QKR327701:QKR327902 QUN327701:QUN327902 REJ327701:REJ327902 ROF327701:ROF327902 RYB327701:RYB327902 SHX327701:SHX327902 SRT327701:SRT327902 TBP327701:TBP327902 TLL327701:TLL327902 TVH327701:TVH327902 UFD327701:UFD327902 UOZ327701:UOZ327902 UYV327701:UYV327902 VIR327701:VIR327902 VSN327701:VSN327902 WCJ327701:WCJ327902 WMF327701:WMF327902 WWB327701:WWB327902 T393237:T393438 JP393237:JP393438 TL393237:TL393438 ADH393237:ADH393438 AND393237:AND393438 AWZ393237:AWZ393438 BGV393237:BGV393438 BQR393237:BQR393438 CAN393237:CAN393438 CKJ393237:CKJ393438 CUF393237:CUF393438 DEB393237:DEB393438 DNX393237:DNX393438 DXT393237:DXT393438 EHP393237:EHP393438 ERL393237:ERL393438 FBH393237:FBH393438 FLD393237:FLD393438 FUZ393237:FUZ393438 GEV393237:GEV393438 GOR393237:GOR393438 GYN393237:GYN393438 HIJ393237:HIJ393438 HSF393237:HSF393438 ICB393237:ICB393438 ILX393237:ILX393438 IVT393237:IVT393438 JFP393237:JFP393438 JPL393237:JPL393438 JZH393237:JZH393438 KJD393237:KJD393438 KSZ393237:KSZ393438 LCV393237:LCV393438 LMR393237:LMR393438 LWN393237:LWN393438 MGJ393237:MGJ393438 MQF393237:MQF393438 NAB393237:NAB393438 NJX393237:NJX393438 NTT393237:NTT393438 ODP393237:ODP393438 ONL393237:ONL393438 OXH393237:OXH393438 PHD393237:PHD393438 PQZ393237:PQZ393438 QAV393237:QAV393438 QKR393237:QKR393438 QUN393237:QUN393438 REJ393237:REJ393438 ROF393237:ROF393438 RYB393237:RYB393438 SHX393237:SHX393438 SRT393237:SRT393438 TBP393237:TBP393438 TLL393237:TLL393438 TVH393237:TVH393438 UFD393237:UFD393438 UOZ393237:UOZ393438 UYV393237:UYV393438 VIR393237:VIR393438 VSN393237:VSN393438 WCJ393237:WCJ393438 WMF393237:WMF393438 WWB393237:WWB393438 T458773:T458974 JP458773:JP458974 TL458773:TL458974 ADH458773:ADH458974 AND458773:AND458974 AWZ458773:AWZ458974 BGV458773:BGV458974 BQR458773:BQR458974 CAN458773:CAN458974 CKJ458773:CKJ458974 CUF458773:CUF458974 DEB458773:DEB458974 DNX458773:DNX458974 DXT458773:DXT458974 EHP458773:EHP458974 ERL458773:ERL458974 FBH458773:FBH458974 FLD458773:FLD458974 FUZ458773:FUZ458974 GEV458773:GEV458974 GOR458773:GOR458974 GYN458773:GYN458974 HIJ458773:HIJ458974 HSF458773:HSF458974 ICB458773:ICB458974 ILX458773:ILX458974 IVT458773:IVT458974 JFP458773:JFP458974 JPL458773:JPL458974 JZH458773:JZH458974 KJD458773:KJD458974 KSZ458773:KSZ458974 LCV458773:LCV458974 LMR458773:LMR458974 LWN458773:LWN458974 MGJ458773:MGJ458974 MQF458773:MQF458974 NAB458773:NAB458974 NJX458773:NJX458974 NTT458773:NTT458974 ODP458773:ODP458974 ONL458773:ONL458974 OXH458773:OXH458974 PHD458773:PHD458974 PQZ458773:PQZ458974 QAV458773:QAV458974 QKR458773:QKR458974 QUN458773:QUN458974 REJ458773:REJ458974 ROF458773:ROF458974 RYB458773:RYB458974 SHX458773:SHX458974 SRT458773:SRT458974 TBP458773:TBP458974 TLL458773:TLL458974 TVH458773:TVH458974 UFD458773:UFD458974 UOZ458773:UOZ458974 UYV458773:UYV458974 VIR458773:VIR458974 VSN458773:VSN458974 WCJ458773:WCJ458974 WMF458773:WMF458974 WWB458773:WWB458974 T524309:T524510 JP524309:JP524510 TL524309:TL524510 ADH524309:ADH524510 AND524309:AND524510 AWZ524309:AWZ524510 BGV524309:BGV524510 BQR524309:BQR524510 CAN524309:CAN524510 CKJ524309:CKJ524510 CUF524309:CUF524510 DEB524309:DEB524510 DNX524309:DNX524510 DXT524309:DXT524510 EHP524309:EHP524510 ERL524309:ERL524510 FBH524309:FBH524510 FLD524309:FLD524510 FUZ524309:FUZ524510 GEV524309:GEV524510 GOR524309:GOR524510 GYN524309:GYN524510 HIJ524309:HIJ524510 HSF524309:HSF524510 ICB524309:ICB524510 ILX524309:ILX524510 IVT524309:IVT524510 JFP524309:JFP524510 JPL524309:JPL524510 JZH524309:JZH524510 KJD524309:KJD524510 KSZ524309:KSZ524510 LCV524309:LCV524510 LMR524309:LMR524510 LWN524309:LWN524510 MGJ524309:MGJ524510 MQF524309:MQF524510 NAB524309:NAB524510 NJX524309:NJX524510 NTT524309:NTT524510 ODP524309:ODP524510 ONL524309:ONL524510 OXH524309:OXH524510 PHD524309:PHD524510 PQZ524309:PQZ524510 QAV524309:QAV524510 QKR524309:QKR524510 QUN524309:QUN524510 REJ524309:REJ524510 ROF524309:ROF524510 RYB524309:RYB524510 SHX524309:SHX524510 SRT524309:SRT524510 TBP524309:TBP524510 TLL524309:TLL524510 TVH524309:TVH524510 UFD524309:UFD524510 UOZ524309:UOZ524510 UYV524309:UYV524510 VIR524309:VIR524510 VSN524309:VSN524510 WCJ524309:WCJ524510 WMF524309:WMF524510 WWB524309:WWB524510 T589845:T590046 JP589845:JP590046 TL589845:TL590046 ADH589845:ADH590046 AND589845:AND590046 AWZ589845:AWZ590046 BGV589845:BGV590046 BQR589845:BQR590046 CAN589845:CAN590046 CKJ589845:CKJ590046 CUF589845:CUF590046 DEB589845:DEB590046 DNX589845:DNX590046 DXT589845:DXT590046 EHP589845:EHP590046 ERL589845:ERL590046 FBH589845:FBH590046 FLD589845:FLD590046 FUZ589845:FUZ590046 GEV589845:GEV590046 GOR589845:GOR590046 GYN589845:GYN590046 HIJ589845:HIJ590046 HSF589845:HSF590046 ICB589845:ICB590046 ILX589845:ILX590046 IVT589845:IVT590046 JFP589845:JFP590046 JPL589845:JPL590046 JZH589845:JZH590046 KJD589845:KJD590046 KSZ589845:KSZ590046 LCV589845:LCV590046 LMR589845:LMR590046 LWN589845:LWN590046 MGJ589845:MGJ590046 MQF589845:MQF590046 NAB589845:NAB590046 NJX589845:NJX590046 NTT589845:NTT590046 ODP589845:ODP590046 ONL589845:ONL590046 OXH589845:OXH590046 PHD589845:PHD590046 PQZ589845:PQZ590046 QAV589845:QAV590046 QKR589845:QKR590046 QUN589845:QUN590046 REJ589845:REJ590046 ROF589845:ROF590046 RYB589845:RYB590046 SHX589845:SHX590046 SRT589845:SRT590046 TBP589845:TBP590046 TLL589845:TLL590046 TVH589845:TVH590046 UFD589845:UFD590046 UOZ589845:UOZ590046 UYV589845:UYV590046 VIR589845:VIR590046 VSN589845:VSN590046 WCJ589845:WCJ590046 WMF589845:WMF590046 WWB589845:WWB590046 T655381:T655582 JP655381:JP655582 TL655381:TL655582 ADH655381:ADH655582 AND655381:AND655582 AWZ655381:AWZ655582 BGV655381:BGV655582 BQR655381:BQR655582 CAN655381:CAN655582 CKJ655381:CKJ655582 CUF655381:CUF655582 DEB655381:DEB655582 DNX655381:DNX655582 DXT655381:DXT655582 EHP655381:EHP655582 ERL655381:ERL655582 FBH655381:FBH655582 FLD655381:FLD655582 FUZ655381:FUZ655582 GEV655381:GEV655582 GOR655381:GOR655582 GYN655381:GYN655582 HIJ655381:HIJ655582 HSF655381:HSF655582 ICB655381:ICB655582 ILX655381:ILX655582 IVT655381:IVT655582 JFP655381:JFP655582 JPL655381:JPL655582 JZH655381:JZH655582 KJD655381:KJD655582 KSZ655381:KSZ655582 LCV655381:LCV655582 LMR655381:LMR655582 LWN655381:LWN655582 MGJ655381:MGJ655582 MQF655381:MQF655582 NAB655381:NAB655582 NJX655381:NJX655582 NTT655381:NTT655582 ODP655381:ODP655582 ONL655381:ONL655582 OXH655381:OXH655582 PHD655381:PHD655582 PQZ655381:PQZ655582 QAV655381:QAV655582 QKR655381:QKR655582 QUN655381:QUN655582 REJ655381:REJ655582 ROF655381:ROF655582 RYB655381:RYB655582 SHX655381:SHX655582 SRT655381:SRT655582 TBP655381:TBP655582 TLL655381:TLL655582 TVH655381:TVH655582 UFD655381:UFD655582 UOZ655381:UOZ655582 UYV655381:UYV655582 VIR655381:VIR655582 VSN655381:VSN655582 WCJ655381:WCJ655582 WMF655381:WMF655582 WWB655381:WWB655582 T720917:T721118 JP720917:JP721118 TL720917:TL721118 ADH720917:ADH721118 AND720917:AND721118 AWZ720917:AWZ721118 BGV720917:BGV721118 BQR720917:BQR721118 CAN720917:CAN721118 CKJ720917:CKJ721118 CUF720917:CUF721118 DEB720917:DEB721118 DNX720917:DNX721118 DXT720917:DXT721118 EHP720917:EHP721118 ERL720917:ERL721118 FBH720917:FBH721118 FLD720917:FLD721118 FUZ720917:FUZ721118 GEV720917:GEV721118 GOR720917:GOR721118 GYN720917:GYN721118 HIJ720917:HIJ721118 HSF720917:HSF721118 ICB720917:ICB721118 ILX720917:ILX721118 IVT720917:IVT721118 JFP720917:JFP721118 JPL720917:JPL721118 JZH720917:JZH721118 KJD720917:KJD721118 KSZ720917:KSZ721118 LCV720917:LCV721118 LMR720917:LMR721118 LWN720917:LWN721118 MGJ720917:MGJ721118 MQF720917:MQF721118 NAB720917:NAB721118 NJX720917:NJX721118 NTT720917:NTT721118 ODP720917:ODP721118 ONL720917:ONL721118 OXH720917:OXH721118 PHD720917:PHD721118 PQZ720917:PQZ721118 QAV720917:QAV721118 QKR720917:QKR721118 QUN720917:QUN721118 REJ720917:REJ721118 ROF720917:ROF721118 RYB720917:RYB721118 SHX720917:SHX721118 SRT720917:SRT721118 TBP720917:TBP721118 TLL720917:TLL721118 TVH720917:TVH721118 UFD720917:UFD721118 UOZ720917:UOZ721118 UYV720917:UYV721118 VIR720917:VIR721118 VSN720917:VSN721118 WCJ720917:WCJ721118 WMF720917:WMF721118 WWB720917:WWB721118 T786453:T786654 JP786453:JP786654 TL786453:TL786654 ADH786453:ADH786654 AND786453:AND786654 AWZ786453:AWZ786654 BGV786453:BGV786654 BQR786453:BQR786654 CAN786453:CAN786654 CKJ786453:CKJ786654 CUF786453:CUF786654 DEB786453:DEB786654 DNX786453:DNX786654 DXT786453:DXT786654 EHP786453:EHP786654 ERL786453:ERL786654 FBH786453:FBH786654 FLD786453:FLD786654 FUZ786453:FUZ786654 GEV786453:GEV786654 GOR786453:GOR786654 GYN786453:GYN786654 HIJ786453:HIJ786654 HSF786453:HSF786654 ICB786453:ICB786654 ILX786453:ILX786654 IVT786453:IVT786654 JFP786453:JFP786654 JPL786453:JPL786654 JZH786453:JZH786654 KJD786453:KJD786654 KSZ786453:KSZ786654 LCV786453:LCV786654 LMR786453:LMR786654 LWN786453:LWN786654 MGJ786453:MGJ786654 MQF786453:MQF786654 NAB786453:NAB786654 NJX786453:NJX786654 NTT786453:NTT786654 ODP786453:ODP786654 ONL786453:ONL786654 OXH786453:OXH786654 PHD786453:PHD786654 PQZ786453:PQZ786654 QAV786453:QAV786654 QKR786453:QKR786654 QUN786453:QUN786654 REJ786453:REJ786654 ROF786453:ROF786654 RYB786453:RYB786654 SHX786453:SHX786654 SRT786453:SRT786654 TBP786453:TBP786654 TLL786453:TLL786654 TVH786453:TVH786654 UFD786453:UFD786654 UOZ786453:UOZ786654 UYV786453:UYV786654 VIR786453:VIR786654 VSN786453:VSN786654 WCJ786453:WCJ786654 WMF786453:WMF786654 WWB786453:WWB786654 T851989:T852190 JP851989:JP852190 TL851989:TL852190 ADH851989:ADH852190 AND851989:AND852190 AWZ851989:AWZ852190 BGV851989:BGV852190 BQR851989:BQR852190 CAN851989:CAN852190 CKJ851989:CKJ852190 CUF851989:CUF852190 DEB851989:DEB852190 DNX851989:DNX852190 DXT851989:DXT852190 EHP851989:EHP852190 ERL851989:ERL852190 FBH851989:FBH852190 FLD851989:FLD852190 FUZ851989:FUZ852190 GEV851989:GEV852190 GOR851989:GOR852190 GYN851989:GYN852190 HIJ851989:HIJ852190 HSF851989:HSF852190 ICB851989:ICB852190 ILX851989:ILX852190 IVT851989:IVT852190 JFP851989:JFP852190 JPL851989:JPL852190 JZH851989:JZH852190 KJD851989:KJD852190 KSZ851989:KSZ852190 LCV851989:LCV852190 LMR851989:LMR852190 LWN851989:LWN852190 MGJ851989:MGJ852190 MQF851989:MQF852190 NAB851989:NAB852190 NJX851989:NJX852190 NTT851989:NTT852190 ODP851989:ODP852190 ONL851989:ONL852190 OXH851989:OXH852190 PHD851989:PHD852190 PQZ851989:PQZ852190 QAV851989:QAV852190 QKR851989:QKR852190 QUN851989:QUN852190 REJ851989:REJ852190 ROF851989:ROF852190 RYB851989:RYB852190 SHX851989:SHX852190 SRT851989:SRT852190 TBP851989:TBP852190 TLL851989:TLL852190 TVH851989:TVH852190 UFD851989:UFD852190 UOZ851989:UOZ852190 UYV851989:UYV852190 VIR851989:VIR852190 VSN851989:VSN852190 WCJ851989:WCJ852190 WMF851989:WMF852190 WWB851989:WWB852190 T917525:T917726 JP917525:JP917726 TL917525:TL917726 ADH917525:ADH917726 AND917525:AND917726 AWZ917525:AWZ917726 BGV917525:BGV917726 BQR917525:BQR917726 CAN917525:CAN917726 CKJ917525:CKJ917726 CUF917525:CUF917726 DEB917525:DEB917726 DNX917525:DNX917726 DXT917525:DXT917726 EHP917525:EHP917726 ERL917525:ERL917726 FBH917525:FBH917726 FLD917525:FLD917726 FUZ917525:FUZ917726 GEV917525:GEV917726 GOR917525:GOR917726 GYN917525:GYN917726 HIJ917525:HIJ917726 HSF917525:HSF917726 ICB917525:ICB917726 ILX917525:ILX917726 IVT917525:IVT917726 JFP917525:JFP917726 JPL917525:JPL917726 JZH917525:JZH917726 KJD917525:KJD917726 KSZ917525:KSZ917726 LCV917525:LCV917726 LMR917525:LMR917726 LWN917525:LWN917726 MGJ917525:MGJ917726 MQF917525:MQF917726 NAB917525:NAB917726 NJX917525:NJX917726 NTT917525:NTT917726 ODP917525:ODP917726 ONL917525:ONL917726 OXH917525:OXH917726 PHD917525:PHD917726 PQZ917525:PQZ917726 QAV917525:QAV917726 QKR917525:QKR917726 QUN917525:QUN917726 REJ917525:REJ917726 ROF917525:ROF917726 RYB917525:RYB917726 SHX917525:SHX917726 SRT917525:SRT917726 TBP917525:TBP917726 TLL917525:TLL917726 TVH917525:TVH917726 UFD917525:UFD917726 UOZ917525:UOZ917726 UYV917525:UYV917726 VIR917525:VIR917726 VSN917525:VSN917726 WCJ917525:WCJ917726 WMF917525:WMF917726 WWB917525:WWB917726 T983061:T983262 JP983061:JP983262 TL983061:TL983262 ADH983061:ADH983262 AND983061:AND983262 AWZ983061:AWZ983262 BGV983061:BGV983262 BQR983061:BQR983262 CAN983061:CAN983262 CKJ983061:CKJ983262 CUF983061:CUF983262 DEB983061:DEB983262 DNX983061:DNX983262 DXT983061:DXT983262 EHP983061:EHP983262 ERL983061:ERL983262 FBH983061:FBH983262 FLD983061:FLD983262 FUZ983061:FUZ983262 GEV983061:GEV983262 GOR983061:GOR983262 GYN983061:GYN983262 HIJ983061:HIJ983262 HSF983061:HSF983262 ICB983061:ICB983262 ILX983061:ILX983262 IVT983061:IVT983262 JFP983061:JFP983262 JPL983061:JPL983262 JZH983061:JZH983262 KJD983061:KJD983262 KSZ983061:KSZ983262 LCV983061:LCV983262 LMR983061:LMR983262 LWN983061:LWN983262 MGJ983061:MGJ983262 MQF983061:MQF983262 NAB983061:NAB983262 NJX983061:NJX983262 NTT983061:NTT983262 ODP983061:ODP983262 ONL983061:ONL983262 OXH983061:OXH983262 PHD983061:PHD983262 PQZ983061:PQZ983262 QAV983061:QAV983262 QKR983061:QKR983262 QUN983061:QUN983262 REJ983061:REJ983262 ROF983061:ROF983262 RYB983061:RYB983262 SHX983061:SHX983262 SRT983061:SRT983262 TBP983061:TBP983262 TLL983061:TLL983262 TVH983061:TVH983262 UFD983061:UFD983262 UOZ983061:UOZ983262 UYV983061:UYV983262 VIR983061:VIR983262 VSN983061:VSN983262 WCJ983061:WCJ983262 WMF983061:WMF983262 T16:T222 WWB16:WWB222 WMF16:WMF222 WCJ16:WCJ222 VSN16:VSN222 VIR16:VIR222 UYV16:UYV222 UOZ16:UOZ222 UFD16:UFD222 TVH16:TVH222 TLL16:TLL222 TBP16:TBP222 SRT16:SRT222 SHX16:SHX222 RYB16:RYB222 ROF16:ROF222 REJ16:REJ222 QUN16:QUN222 QKR16:QKR222 QAV16:QAV222 PQZ16:PQZ222 PHD16:PHD222 OXH16:OXH222 ONL16:ONL222 ODP16:ODP222 NTT16:NTT222 NJX16:NJX222 NAB16:NAB222 MQF16:MQF222 MGJ16:MGJ222 LWN16:LWN222 LMR16:LMR222 LCV16:LCV222 KSZ16:KSZ222 KJD16:KJD222 JZH16:JZH222 JPL16:JPL222 JFP16:JFP222 IVT16:IVT222 ILX16:ILX222 ICB16:ICB222 HSF16:HSF222 HIJ16:HIJ222 GYN16:GYN222 GOR16:GOR222 GEV16:GEV222 FUZ16:FUZ222 FLD16:FLD222 FBH16:FBH222 ERL16:ERL222 EHP16:EHP222 DXT16:DXT222 DNX16:DNX222 DEB16:DEB222 CUF16:CUF222 CKJ16:CKJ222 CAN16:CAN222 BQR16:BQR222 BGV16:BGV222 AWZ16:AWZ222 AND16:AND222 ADH16:ADH222 TL16:TL222 JP16:JP222"/>
    <dataValidation type="list" showErrorMessage="1" errorTitle="Erro de Entrada" error="Selecione somente os itens da lista." promptTitle="Nível:" prompt="Selecione na lista o nível de itemização da Planilha." sqref="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5 JI65555 TE65555 ADA65555 AMW65555 AWS65555 BGO65555 BQK65555 CAG65555 CKC65555 CTY65555 DDU65555 DNQ65555 DXM65555 EHI65555 ERE65555 FBA65555 FKW65555 FUS65555 GEO65555 GOK65555 GYG65555 HIC65555 HRY65555 IBU65555 ILQ65555 IVM65555 JFI65555 JPE65555 JZA65555 KIW65555 KSS65555 LCO65555 LMK65555 LWG65555 MGC65555 MPY65555 MZU65555 NJQ65555 NTM65555 ODI65555 ONE65555 OXA65555 PGW65555 PQS65555 QAO65555 QKK65555 QUG65555 REC65555 RNY65555 RXU65555 SHQ65555 SRM65555 TBI65555 TLE65555 TVA65555 UEW65555 UOS65555 UYO65555 VIK65555 VSG65555 WCC65555 WLY65555 WVU65555 M131091 JI131091 TE131091 ADA131091 AMW131091 AWS131091 BGO131091 BQK131091 CAG131091 CKC131091 CTY131091 DDU131091 DNQ131091 DXM131091 EHI131091 ERE131091 FBA131091 FKW131091 FUS131091 GEO131091 GOK131091 GYG131091 HIC131091 HRY131091 IBU131091 ILQ131091 IVM131091 JFI131091 JPE131091 JZA131091 KIW131091 KSS131091 LCO131091 LMK131091 LWG131091 MGC131091 MPY131091 MZU131091 NJQ131091 NTM131091 ODI131091 ONE131091 OXA131091 PGW131091 PQS131091 QAO131091 QKK131091 QUG131091 REC131091 RNY131091 RXU131091 SHQ131091 SRM131091 TBI131091 TLE131091 TVA131091 UEW131091 UOS131091 UYO131091 VIK131091 VSG131091 WCC131091 WLY131091 WVU131091 M196627 JI196627 TE196627 ADA196627 AMW196627 AWS196627 BGO196627 BQK196627 CAG196627 CKC196627 CTY196627 DDU196627 DNQ196627 DXM196627 EHI196627 ERE196627 FBA196627 FKW196627 FUS196627 GEO196627 GOK196627 GYG196627 HIC196627 HRY196627 IBU196627 ILQ196627 IVM196627 JFI196627 JPE196627 JZA196627 KIW196627 KSS196627 LCO196627 LMK196627 LWG196627 MGC196627 MPY196627 MZU196627 NJQ196627 NTM196627 ODI196627 ONE196627 OXA196627 PGW196627 PQS196627 QAO196627 QKK196627 QUG196627 REC196627 RNY196627 RXU196627 SHQ196627 SRM196627 TBI196627 TLE196627 TVA196627 UEW196627 UOS196627 UYO196627 VIK196627 VSG196627 WCC196627 WLY196627 WVU196627 M262163 JI262163 TE262163 ADA262163 AMW262163 AWS262163 BGO262163 BQK262163 CAG262163 CKC262163 CTY262163 DDU262163 DNQ262163 DXM262163 EHI262163 ERE262163 FBA262163 FKW262163 FUS262163 GEO262163 GOK262163 GYG262163 HIC262163 HRY262163 IBU262163 ILQ262163 IVM262163 JFI262163 JPE262163 JZA262163 KIW262163 KSS262163 LCO262163 LMK262163 LWG262163 MGC262163 MPY262163 MZU262163 NJQ262163 NTM262163 ODI262163 ONE262163 OXA262163 PGW262163 PQS262163 QAO262163 QKK262163 QUG262163 REC262163 RNY262163 RXU262163 SHQ262163 SRM262163 TBI262163 TLE262163 TVA262163 UEW262163 UOS262163 UYO262163 VIK262163 VSG262163 WCC262163 WLY262163 WVU262163 M327699 JI327699 TE327699 ADA327699 AMW327699 AWS327699 BGO327699 BQK327699 CAG327699 CKC327699 CTY327699 DDU327699 DNQ327699 DXM327699 EHI327699 ERE327699 FBA327699 FKW327699 FUS327699 GEO327699 GOK327699 GYG327699 HIC327699 HRY327699 IBU327699 ILQ327699 IVM327699 JFI327699 JPE327699 JZA327699 KIW327699 KSS327699 LCO327699 LMK327699 LWG327699 MGC327699 MPY327699 MZU327699 NJQ327699 NTM327699 ODI327699 ONE327699 OXA327699 PGW327699 PQS327699 QAO327699 QKK327699 QUG327699 REC327699 RNY327699 RXU327699 SHQ327699 SRM327699 TBI327699 TLE327699 TVA327699 UEW327699 UOS327699 UYO327699 VIK327699 VSG327699 WCC327699 WLY327699 WVU327699 M393235 JI393235 TE393235 ADA393235 AMW393235 AWS393235 BGO393235 BQK393235 CAG393235 CKC393235 CTY393235 DDU393235 DNQ393235 DXM393235 EHI393235 ERE393235 FBA393235 FKW393235 FUS393235 GEO393235 GOK393235 GYG393235 HIC393235 HRY393235 IBU393235 ILQ393235 IVM393235 JFI393235 JPE393235 JZA393235 KIW393235 KSS393235 LCO393235 LMK393235 LWG393235 MGC393235 MPY393235 MZU393235 NJQ393235 NTM393235 ODI393235 ONE393235 OXA393235 PGW393235 PQS393235 QAO393235 QKK393235 QUG393235 REC393235 RNY393235 RXU393235 SHQ393235 SRM393235 TBI393235 TLE393235 TVA393235 UEW393235 UOS393235 UYO393235 VIK393235 VSG393235 WCC393235 WLY393235 WVU393235 M458771 JI458771 TE458771 ADA458771 AMW458771 AWS458771 BGO458771 BQK458771 CAG458771 CKC458771 CTY458771 DDU458771 DNQ458771 DXM458771 EHI458771 ERE458771 FBA458771 FKW458771 FUS458771 GEO458771 GOK458771 GYG458771 HIC458771 HRY458771 IBU458771 ILQ458771 IVM458771 JFI458771 JPE458771 JZA458771 KIW458771 KSS458771 LCO458771 LMK458771 LWG458771 MGC458771 MPY458771 MZU458771 NJQ458771 NTM458771 ODI458771 ONE458771 OXA458771 PGW458771 PQS458771 QAO458771 QKK458771 QUG458771 REC458771 RNY458771 RXU458771 SHQ458771 SRM458771 TBI458771 TLE458771 TVA458771 UEW458771 UOS458771 UYO458771 VIK458771 VSG458771 WCC458771 WLY458771 WVU458771 M524307 JI524307 TE524307 ADA524307 AMW524307 AWS524307 BGO524307 BQK524307 CAG524307 CKC524307 CTY524307 DDU524307 DNQ524307 DXM524307 EHI524307 ERE524307 FBA524307 FKW524307 FUS524307 GEO524307 GOK524307 GYG524307 HIC524307 HRY524307 IBU524307 ILQ524307 IVM524307 JFI524307 JPE524307 JZA524307 KIW524307 KSS524307 LCO524307 LMK524307 LWG524307 MGC524307 MPY524307 MZU524307 NJQ524307 NTM524307 ODI524307 ONE524307 OXA524307 PGW524307 PQS524307 QAO524307 QKK524307 QUG524307 REC524307 RNY524307 RXU524307 SHQ524307 SRM524307 TBI524307 TLE524307 TVA524307 UEW524307 UOS524307 UYO524307 VIK524307 VSG524307 WCC524307 WLY524307 WVU524307 M589843 JI589843 TE589843 ADA589843 AMW589843 AWS589843 BGO589843 BQK589843 CAG589843 CKC589843 CTY589843 DDU589843 DNQ589843 DXM589843 EHI589843 ERE589843 FBA589843 FKW589843 FUS589843 GEO589843 GOK589843 GYG589843 HIC589843 HRY589843 IBU589843 ILQ589843 IVM589843 JFI589843 JPE589843 JZA589843 KIW589843 KSS589843 LCO589843 LMK589843 LWG589843 MGC589843 MPY589843 MZU589843 NJQ589843 NTM589843 ODI589843 ONE589843 OXA589843 PGW589843 PQS589843 QAO589843 QKK589843 QUG589843 REC589843 RNY589843 RXU589843 SHQ589843 SRM589843 TBI589843 TLE589843 TVA589843 UEW589843 UOS589843 UYO589843 VIK589843 VSG589843 WCC589843 WLY589843 WVU589843 M655379 JI655379 TE655379 ADA655379 AMW655379 AWS655379 BGO655379 BQK655379 CAG655379 CKC655379 CTY655379 DDU655379 DNQ655379 DXM655379 EHI655379 ERE655379 FBA655379 FKW655379 FUS655379 GEO655379 GOK655379 GYG655379 HIC655379 HRY655379 IBU655379 ILQ655379 IVM655379 JFI655379 JPE655379 JZA655379 KIW655379 KSS655379 LCO655379 LMK655379 LWG655379 MGC655379 MPY655379 MZU655379 NJQ655379 NTM655379 ODI655379 ONE655379 OXA655379 PGW655379 PQS655379 QAO655379 QKK655379 QUG655379 REC655379 RNY655379 RXU655379 SHQ655379 SRM655379 TBI655379 TLE655379 TVA655379 UEW655379 UOS655379 UYO655379 VIK655379 VSG655379 WCC655379 WLY655379 WVU655379 M720915 JI720915 TE720915 ADA720915 AMW720915 AWS720915 BGO720915 BQK720915 CAG720915 CKC720915 CTY720915 DDU720915 DNQ720915 DXM720915 EHI720915 ERE720915 FBA720915 FKW720915 FUS720915 GEO720915 GOK720915 GYG720915 HIC720915 HRY720915 IBU720915 ILQ720915 IVM720915 JFI720915 JPE720915 JZA720915 KIW720915 KSS720915 LCO720915 LMK720915 LWG720915 MGC720915 MPY720915 MZU720915 NJQ720915 NTM720915 ODI720915 ONE720915 OXA720915 PGW720915 PQS720915 QAO720915 QKK720915 QUG720915 REC720915 RNY720915 RXU720915 SHQ720915 SRM720915 TBI720915 TLE720915 TVA720915 UEW720915 UOS720915 UYO720915 VIK720915 VSG720915 WCC720915 WLY720915 WVU720915 M786451 JI786451 TE786451 ADA786451 AMW786451 AWS786451 BGO786451 BQK786451 CAG786451 CKC786451 CTY786451 DDU786451 DNQ786451 DXM786451 EHI786451 ERE786451 FBA786451 FKW786451 FUS786451 GEO786451 GOK786451 GYG786451 HIC786451 HRY786451 IBU786451 ILQ786451 IVM786451 JFI786451 JPE786451 JZA786451 KIW786451 KSS786451 LCO786451 LMK786451 LWG786451 MGC786451 MPY786451 MZU786451 NJQ786451 NTM786451 ODI786451 ONE786451 OXA786451 PGW786451 PQS786451 QAO786451 QKK786451 QUG786451 REC786451 RNY786451 RXU786451 SHQ786451 SRM786451 TBI786451 TLE786451 TVA786451 UEW786451 UOS786451 UYO786451 VIK786451 VSG786451 WCC786451 WLY786451 WVU786451 M851987 JI851987 TE851987 ADA851987 AMW851987 AWS851987 BGO851987 BQK851987 CAG851987 CKC851987 CTY851987 DDU851987 DNQ851987 DXM851987 EHI851987 ERE851987 FBA851987 FKW851987 FUS851987 GEO851987 GOK851987 GYG851987 HIC851987 HRY851987 IBU851987 ILQ851987 IVM851987 JFI851987 JPE851987 JZA851987 KIW851987 KSS851987 LCO851987 LMK851987 LWG851987 MGC851987 MPY851987 MZU851987 NJQ851987 NTM851987 ODI851987 ONE851987 OXA851987 PGW851987 PQS851987 QAO851987 QKK851987 QUG851987 REC851987 RNY851987 RXU851987 SHQ851987 SRM851987 TBI851987 TLE851987 TVA851987 UEW851987 UOS851987 UYO851987 VIK851987 VSG851987 WCC851987 WLY851987 WVU851987 M917523 JI917523 TE917523 ADA917523 AMW917523 AWS917523 BGO917523 BQK917523 CAG917523 CKC917523 CTY917523 DDU917523 DNQ917523 DXM917523 EHI917523 ERE917523 FBA917523 FKW917523 FUS917523 GEO917523 GOK917523 GYG917523 HIC917523 HRY917523 IBU917523 ILQ917523 IVM917523 JFI917523 JPE917523 JZA917523 KIW917523 KSS917523 LCO917523 LMK917523 LWG917523 MGC917523 MPY917523 MZU917523 NJQ917523 NTM917523 ODI917523 ONE917523 OXA917523 PGW917523 PQS917523 QAO917523 QKK917523 QUG917523 REC917523 RNY917523 RXU917523 SHQ917523 SRM917523 TBI917523 TLE917523 TVA917523 UEW917523 UOS917523 UYO917523 VIK917523 VSG917523 WCC917523 WLY917523 WVU917523 M983059 JI983059 TE983059 ADA983059 AMW983059 AWS983059 BGO983059 BQK983059 CAG983059 CKC983059 CTY983059 DDU983059 DNQ983059 DXM983059 EHI983059 ERE983059 FBA983059 FKW983059 FUS983059 GEO983059 GOK983059 GYG983059 HIC983059 HRY983059 IBU983059 ILQ983059 IVM983059 JFI983059 JPE983059 JZA983059 KIW983059 KSS983059 LCO983059 LMK983059 LWG983059 MGC983059 MPY983059 MZU983059 NJQ983059 NTM983059 ODI983059 ONE983059 OXA983059 PGW983059 PQS983059 QAO983059 QKK983059 QUG983059 REC983059 RNY983059 RXU983059 SHQ983059 SRM983059 TBI983059 TLE983059 TVA983059 UEW983059 UOS983059 UYO983059 VIK983059 VSG983059 WCC983059 WLY983059 WVU983059 WVU983061:WVU983262 M65557:M65758 JI65557:JI65758 TE65557:TE65758 ADA65557:ADA65758 AMW65557:AMW65758 AWS65557:AWS65758 BGO65557:BGO65758 BQK65557:BQK65758 CAG65557:CAG65758 CKC65557:CKC65758 CTY65557:CTY65758 DDU65557:DDU65758 DNQ65557:DNQ65758 DXM65557:DXM65758 EHI65557:EHI65758 ERE65557:ERE65758 FBA65557:FBA65758 FKW65557:FKW65758 FUS65557:FUS65758 GEO65557:GEO65758 GOK65557:GOK65758 GYG65557:GYG65758 HIC65557:HIC65758 HRY65557:HRY65758 IBU65557:IBU65758 ILQ65557:ILQ65758 IVM65557:IVM65758 JFI65557:JFI65758 JPE65557:JPE65758 JZA65557:JZA65758 KIW65557:KIW65758 KSS65557:KSS65758 LCO65557:LCO65758 LMK65557:LMK65758 LWG65557:LWG65758 MGC65557:MGC65758 MPY65557:MPY65758 MZU65557:MZU65758 NJQ65557:NJQ65758 NTM65557:NTM65758 ODI65557:ODI65758 ONE65557:ONE65758 OXA65557:OXA65758 PGW65557:PGW65758 PQS65557:PQS65758 QAO65557:QAO65758 QKK65557:QKK65758 QUG65557:QUG65758 REC65557:REC65758 RNY65557:RNY65758 RXU65557:RXU65758 SHQ65557:SHQ65758 SRM65557:SRM65758 TBI65557:TBI65758 TLE65557:TLE65758 TVA65557:TVA65758 UEW65557:UEW65758 UOS65557:UOS65758 UYO65557:UYO65758 VIK65557:VIK65758 VSG65557:VSG65758 WCC65557:WCC65758 WLY65557:WLY65758 WVU65557:WVU65758 M131093:M131294 JI131093:JI131294 TE131093:TE131294 ADA131093:ADA131294 AMW131093:AMW131294 AWS131093:AWS131294 BGO131093:BGO131294 BQK131093:BQK131294 CAG131093:CAG131294 CKC131093:CKC131294 CTY131093:CTY131294 DDU131093:DDU131294 DNQ131093:DNQ131294 DXM131093:DXM131294 EHI131093:EHI131294 ERE131093:ERE131294 FBA131093:FBA131294 FKW131093:FKW131294 FUS131093:FUS131294 GEO131093:GEO131294 GOK131093:GOK131294 GYG131093:GYG131294 HIC131093:HIC131294 HRY131093:HRY131294 IBU131093:IBU131294 ILQ131093:ILQ131294 IVM131093:IVM131294 JFI131093:JFI131294 JPE131093:JPE131294 JZA131093:JZA131294 KIW131093:KIW131294 KSS131093:KSS131294 LCO131093:LCO131294 LMK131093:LMK131294 LWG131093:LWG131294 MGC131093:MGC131294 MPY131093:MPY131294 MZU131093:MZU131294 NJQ131093:NJQ131294 NTM131093:NTM131294 ODI131093:ODI131294 ONE131093:ONE131294 OXA131093:OXA131294 PGW131093:PGW131294 PQS131093:PQS131294 QAO131093:QAO131294 QKK131093:QKK131294 QUG131093:QUG131294 REC131093:REC131294 RNY131093:RNY131294 RXU131093:RXU131294 SHQ131093:SHQ131294 SRM131093:SRM131294 TBI131093:TBI131294 TLE131093:TLE131294 TVA131093:TVA131294 UEW131093:UEW131294 UOS131093:UOS131294 UYO131093:UYO131294 VIK131093:VIK131294 VSG131093:VSG131294 WCC131093:WCC131294 WLY131093:WLY131294 WVU131093:WVU131294 M196629:M196830 JI196629:JI196830 TE196629:TE196830 ADA196629:ADA196830 AMW196629:AMW196830 AWS196629:AWS196830 BGO196629:BGO196830 BQK196629:BQK196830 CAG196629:CAG196830 CKC196629:CKC196830 CTY196629:CTY196830 DDU196629:DDU196830 DNQ196629:DNQ196830 DXM196629:DXM196830 EHI196629:EHI196830 ERE196629:ERE196830 FBA196629:FBA196830 FKW196629:FKW196830 FUS196629:FUS196830 GEO196629:GEO196830 GOK196629:GOK196830 GYG196629:GYG196830 HIC196629:HIC196830 HRY196629:HRY196830 IBU196629:IBU196830 ILQ196629:ILQ196830 IVM196629:IVM196830 JFI196629:JFI196830 JPE196629:JPE196830 JZA196629:JZA196830 KIW196629:KIW196830 KSS196629:KSS196830 LCO196629:LCO196830 LMK196629:LMK196830 LWG196629:LWG196830 MGC196629:MGC196830 MPY196629:MPY196830 MZU196629:MZU196830 NJQ196629:NJQ196830 NTM196629:NTM196830 ODI196629:ODI196830 ONE196629:ONE196830 OXA196629:OXA196830 PGW196629:PGW196830 PQS196629:PQS196830 QAO196629:QAO196830 QKK196629:QKK196830 QUG196629:QUG196830 REC196629:REC196830 RNY196629:RNY196830 RXU196629:RXU196830 SHQ196629:SHQ196830 SRM196629:SRM196830 TBI196629:TBI196830 TLE196629:TLE196830 TVA196629:TVA196830 UEW196629:UEW196830 UOS196629:UOS196830 UYO196629:UYO196830 VIK196629:VIK196830 VSG196629:VSG196830 WCC196629:WCC196830 WLY196629:WLY196830 WVU196629:WVU196830 M262165:M262366 JI262165:JI262366 TE262165:TE262366 ADA262165:ADA262366 AMW262165:AMW262366 AWS262165:AWS262366 BGO262165:BGO262366 BQK262165:BQK262366 CAG262165:CAG262366 CKC262165:CKC262366 CTY262165:CTY262366 DDU262165:DDU262366 DNQ262165:DNQ262366 DXM262165:DXM262366 EHI262165:EHI262366 ERE262165:ERE262366 FBA262165:FBA262366 FKW262165:FKW262366 FUS262165:FUS262366 GEO262165:GEO262366 GOK262165:GOK262366 GYG262165:GYG262366 HIC262165:HIC262366 HRY262165:HRY262366 IBU262165:IBU262366 ILQ262165:ILQ262366 IVM262165:IVM262366 JFI262165:JFI262366 JPE262165:JPE262366 JZA262165:JZA262366 KIW262165:KIW262366 KSS262165:KSS262366 LCO262165:LCO262366 LMK262165:LMK262366 LWG262165:LWG262366 MGC262165:MGC262366 MPY262165:MPY262366 MZU262165:MZU262366 NJQ262165:NJQ262366 NTM262165:NTM262366 ODI262165:ODI262366 ONE262165:ONE262366 OXA262165:OXA262366 PGW262165:PGW262366 PQS262165:PQS262366 QAO262165:QAO262366 QKK262165:QKK262366 QUG262165:QUG262366 REC262165:REC262366 RNY262165:RNY262366 RXU262165:RXU262366 SHQ262165:SHQ262366 SRM262165:SRM262366 TBI262165:TBI262366 TLE262165:TLE262366 TVA262165:TVA262366 UEW262165:UEW262366 UOS262165:UOS262366 UYO262165:UYO262366 VIK262165:VIK262366 VSG262165:VSG262366 WCC262165:WCC262366 WLY262165:WLY262366 WVU262165:WVU262366 M327701:M327902 JI327701:JI327902 TE327701:TE327902 ADA327701:ADA327902 AMW327701:AMW327902 AWS327701:AWS327902 BGO327701:BGO327902 BQK327701:BQK327902 CAG327701:CAG327902 CKC327701:CKC327902 CTY327701:CTY327902 DDU327701:DDU327902 DNQ327701:DNQ327902 DXM327701:DXM327902 EHI327701:EHI327902 ERE327701:ERE327902 FBA327701:FBA327902 FKW327701:FKW327902 FUS327701:FUS327902 GEO327701:GEO327902 GOK327701:GOK327902 GYG327701:GYG327902 HIC327701:HIC327902 HRY327701:HRY327902 IBU327701:IBU327902 ILQ327701:ILQ327902 IVM327701:IVM327902 JFI327701:JFI327902 JPE327701:JPE327902 JZA327701:JZA327902 KIW327701:KIW327902 KSS327701:KSS327902 LCO327701:LCO327902 LMK327701:LMK327902 LWG327701:LWG327902 MGC327701:MGC327902 MPY327701:MPY327902 MZU327701:MZU327902 NJQ327701:NJQ327902 NTM327701:NTM327902 ODI327701:ODI327902 ONE327701:ONE327902 OXA327701:OXA327902 PGW327701:PGW327902 PQS327701:PQS327902 QAO327701:QAO327902 QKK327701:QKK327902 QUG327701:QUG327902 REC327701:REC327902 RNY327701:RNY327902 RXU327701:RXU327902 SHQ327701:SHQ327902 SRM327701:SRM327902 TBI327701:TBI327902 TLE327701:TLE327902 TVA327701:TVA327902 UEW327701:UEW327902 UOS327701:UOS327902 UYO327701:UYO327902 VIK327701:VIK327902 VSG327701:VSG327902 WCC327701:WCC327902 WLY327701:WLY327902 WVU327701:WVU327902 M393237:M393438 JI393237:JI393438 TE393237:TE393438 ADA393237:ADA393438 AMW393237:AMW393438 AWS393237:AWS393438 BGO393237:BGO393438 BQK393237:BQK393438 CAG393237:CAG393438 CKC393237:CKC393438 CTY393237:CTY393438 DDU393237:DDU393438 DNQ393237:DNQ393438 DXM393237:DXM393438 EHI393237:EHI393438 ERE393237:ERE393438 FBA393237:FBA393438 FKW393237:FKW393438 FUS393237:FUS393438 GEO393237:GEO393438 GOK393237:GOK393438 GYG393237:GYG393438 HIC393237:HIC393438 HRY393237:HRY393438 IBU393237:IBU393438 ILQ393237:ILQ393438 IVM393237:IVM393438 JFI393237:JFI393438 JPE393237:JPE393438 JZA393237:JZA393438 KIW393237:KIW393438 KSS393237:KSS393438 LCO393237:LCO393438 LMK393237:LMK393438 LWG393237:LWG393438 MGC393237:MGC393438 MPY393237:MPY393438 MZU393237:MZU393438 NJQ393237:NJQ393438 NTM393237:NTM393438 ODI393237:ODI393438 ONE393237:ONE393438 OXA393237:OXA393438 PGW393237:PGW393438 PQS393237:PQS393438 QAO393237:QAO393438 QKK393237:QKK393438 QUG393237:QUG393438 REC393237:REC393438 RNY393237:RNY393438 RXU393237:RXU393438 SHQ393237:SHQ393438 SRM393237:SRM393438 TBI393237:TBI393438 TLE393237:TLE393438 TVA393237:TVA393438 UEW393237:UEW393438 UOS393237:UOS393438 UYO393237:UYO393438 VIK393237:VIK393438 VSG393237:VSG393438 WCC393237:WCC393438 WLY393237:WLY393438 WVU393237:WVU393438 M458773:M458974 JI458773:JI458974 TE458773:TE458974 ADA458773:ADA458974 AMW458773:AMW458974 AWS458773:AWS458974 BGO458773:BGO458974 BQK458773:BQK458974 CAG458773:CAG458974 CKC458773:CKC458974 CTY458773:CTY458974 DDU458773:DDU458974 DNQ458773:DNQ458974 DXM458773:DXM458974 EHI458773:EHI458974 ERE458773:ERE458974 FBA458773:FBA458974 FKW458773:FKW458974 FUS458773:FUS458974 GEO458773:GEO458974 GOK458773:GOK458974 GYG458773:GYG458974 HIC458773:HIC458974 HRY458773:HRY458974 IBU458773:IBU458974 ILQ458773:ILQ458974 IVM458773:IVM458974 JFI458773:JFI458974 JPE458773:JPE458974 JZA458773:JZA458974 KIW458773:KIW458974 KSS458773:KSS458974 LCO458773:LCO458974 LMK458773:LMK458974 LWG458773:LWG458974 MGC458773:MGC458974 MPY458773:MPY458974 MZU458773:MZU458974 NJQ458773:NJQ458974 NTM458773:NTM458974 ODI458773:ODI458974 ONE458773:ONE458974 OXA458773:OXA458974 PGW458773:PGW458974 PQS458773:PQS458974 QAO458773:QAO458974 QKK458773:QKK458974 QUG458773:QUG458974 REC458773:REC458974 RNY458773:RNY458974 RXU458773:RXU458974 SHQ458773:SHQ458974 SRM458773:SRM458974 TBI458773:TBI458974 TLE458773:TLE458974 TVA458773:TVA458974 UEW458773:UEW458974 UOS458773:UOS458974 UYO458773:UYO458974 VIK458773:VIK458974 VSG458773:VSG458974 WCC458773:WCC458974 WLY458773:WLY458974 WVU458773:WVU458974 M524309:M524510 JI524309:JI524510 TE524309:TE524510 ADA524309:ADA524510 AMW524309:AMW524510 AWS524309:AWS524510 BGO524309:BGO524510 BQK524309:BQK524510 CAG524309:CAG524510 CKC524309:CKC524510 CTY524309:CTY524510 DDU524309:DDU524510 DNQ524309:DNQ524510 DXM524309:DXM524510 EHI524309:EHI524510 ERE524309:ERE524510 FBA524309:FBA524510 FKW524309:FKW524510 FUS524309:FUS524510 GEO524309:GEO524510 GOK524309:GOK524510 GYG524309:GYG524510 HIC524309:HIC524510 HRY524309:HRY524510 IBU524309:IBU524510 ILQ524309:ILQ524510 IVM524309:IVM524510 JFI524309:JFI524510 JPE524309:JPE524510 JZA524309:JZA524510 KIW524309:KIW524510 KSS524309:KSS524510 LCO524309:LCO524510 LMK524309:LMK524510 LWG524309:LWG524510 MGC524309:MGC524510 MPY524309:MPY524510 MZU524309:MZU524510 NJQ524309:NJQ524510 NTM524309:NTM524510 ODI524309:ODI524510 ONE524309:ONE524510 OXA524309:OXA524510 PGW524309:PGW524510 PQS524309:PQS524510 QAO524309:QAO524510 QKK524309:QKK524510 QUG524309:QUG524510 REC524309:REC524510 RNY524309:RNY524510 RXU524309:RXU524510 SHQ524309:SHQ524510 SRM524309:SRM524510 TBI524309:TBI524510 TLE524309:TLE524510 TVA524309:TVA524510 UEW524309:UEW524510 UOS524309:UOS524510 UYO524309:UYO524510 VIK524309:VIK524510 VSG524309:VSG524510 WCC524309:WCC524510 WLY524309:WLY524510 WVU524309:WVU524510 M589845:M590046 JI589845:JI590046 TE589845:TE590046 ADA589845:ADA590046 AMW589845:AMW590046 AWS589845:AWS590046 BGO589845:BGO590046 BQK589845:BQK590046 CAG589845:CAG590046 CKC589845:CKC590046 CTY589845:CTY590046 DDU589845:DDU590046 DNQ589845:DNQ590046 DXM589845:DXM590046 EHI589845:EHI590046 ERE589845:ERE590046 FBA589845:FBA590046 FKW589845:FKW590046 FUS589845:FUS590046 GEO589845:GEO590046 GOK589845:GOK590046 GYG589845:GYG590046 HIC589845:HIC590046 HRY589845:HRY590046 IBU589845:IBU590046 ILQ589845:ILQ590046 IVM589845:IVM590046 JFI589845:JFI590046 JPE589845:JPE590046 JZA589845:JZA590046 KIW589845:KIW590046 KSS589845:KSS590046 LCO589845:LCO590046 LMK589845:LMK590046 LWG589845:LWG590046 MGC589845:MGC590046 MPY589845:MPY590046 MZU589845:MZU590046 NJQ589845:NJQ590046 NTM589845:NTM590046 ODI589845:ODI590046 ONE589845:ONE590046 OXA589845:OXA590046 PGW589845:PGW590046 PQS589845:PQS590046 QAO589845:QAO590046 QKK589845:QKK590046 QUG589845:QUG590046 REC589845:REC590046 RNY589845:RNY590046 RXU589845:RXU590046 SHQ589845:SHQ590046 SRM589845:SRM590046 TBI589845:TBI590046 TLE589845:TLE590046 TVA589845:TVA590046 UEW589845:UEW590046 UOS589845:UOS590046 UYO589845:UYO590046 VIK589845:VIK590046 VSG589845:VSG590046 WCC589845:WCC590046 WLY589845:WLY590046 WVU589845:WVU590046 M655381:M655582 JI655381:JI655582 TE655381:TE655582 ADA655381:ADA655582 AMW655381:AMW655582 AWS655381:AWS655582 BGO655381:BGO655582 BQK655381:BQK655582 CAG655381:CAG655582 CKC655381:CKC655582 CTY655381:CTY655582 DDU655381:DDU655582 DNQ655381:DNQ655582 DXM655381:DXM655582 EHI655381:EHI655582 ERE655381:ERE655582 FBA655381:FBA655582 FKW655381:FKW655582 FUS655381:FUS655582 GEO655381:GEO655582 GOK655381:GOK655582 GYG655381:GYG655582 HIC655381:HIC655582 HRY655381:HRY655582 IBU655381:IBU655582 ILQ655381:ILQ655582 IVM655381:IVM655582 JFI655381:JFI655582 JPE655381:JPE655582 JZA655381:JZA655582 KIW655381:KIW655582 KSS655381:KSS655582 LCO655381:LCO655582 LMK655381:LMK655582 LWG655381:LWG655582 MGC655381:MGC655582 MPY655381:MPY655582 MZU655381:MZU655582 NJQ655381:NJQ655582 NTM655381:NTM655582 ODI655381:ODI655582 ONE655381:ONE655582 OXA655381:OXA655582 PGW655381:PGW655582 PQS655381:PQS655582 QAO655381:QAO655582 QKK655381:QKK655582 QUG655381:QUG655582 REC655381:REC655582 RNY655381:RNY655582 RXU655381:RXU655582 SHQ655381:SHQ655582 SRM655381:SRM655582 TBI655381:TBI655582 TLE655381:TLE655582 TVA655381:TVA655582 UEW655381:UEW655582 UOS655381:UOS655582 UYO655381:UYO655582 VIK655381:VIK655582 VSG655381:VSG655582 WCC655381:WCC655582 WLY655381:WLY655582 WVU655381:WVU655582 M720917:M721118 JI720917:JI721118 TE720917:TE721118 ADA720917:ADA721118 AMW720917:AMW721118 AWS720917:AWS721118 BGO720917:BGO721118 BQK720917:BQK721118 CAG720917:CAG721118 CKC720917:CKC721118 CTY720917:CTY721118 DDU720917:DDU721118 DNQ720917:DNQ721118 DXM720917:DXM721118 EHI720917:EHI721118 ERE720917:ERE721118 FBA720917:FBA721118 FKW720917:FKW721118 FUS720917:FUS721118 GEO720917:GEO721118 GOK720917:GOK721118 GYG720917:GYG721118 HIC720917:HIC721118 HRY720917:HRY721118 IBU720917:IBU721118 ILQ720917:ILQ721118 IVM720917:IVM721118 JFI720917:JFI721118 JPE720917:JPE721118 JZA720917:JZA721118 KIW720917:KIW721118 KSS720917:KSS721118 LCO720917:LCO721118 LMK720917:LMK721118 LWG720917:LWG721118 MGC720917:MGC721118 MPY720917:MPY721118 MZU720917:MZU721118 NJQ720917:NJQ721118 NTM720917:NTM721118 ODI720917:ODI721118 ONE720917:ONE721118 OXA720917:OXA721118 PGW720917:PGW721118 PQS720917:PQS721118 QAO720917:QAO721118 QKK720917:QKK721118 QUG720917:QUG721118 REC720917:REC721118 RNY720917:RNY721118 RXU720917:RXU721118 SHQ720917:SHQ721118 SRM720917:SRM721118 TBI720917:TBI721118 TLE720917:TLE721118 TVA720917:TVA721118 UEW720917:UEW721118 UOS720917:UOS721118 UYO720917:UYO721118 VIK720917:VIK721118 VSG720917:VSG721118 WCC720917:WCC721118 WLY720917:WLY721118 WVU720917:WVU721118 M786453:M786654 JI786453:JI786654 TE786453:TE786654 ADA786453:ADA786654 AMW786453:AMW786654 AWS786453:AWS786654 BGO786453:BGO786654 BQK786453:BQK786654 CAG786453:CAG786654 CKC786453:CKC786654 CTY786453:CTY786654 DDU786453:DDU786654 DNQ786453:DNQ786654 DXM786453:DXM786654 EHI786453:EHI786654 ERE786453:ERE786654 FBA786453:FBA786654 FKW786453:FKW786654 FUS786453:FUS786654 GEO786453:GEO786654 GOK786453:GOK786654 GYG786453:GYG786654 HIC786453:HIC786654 HRY786453:HRY786654 IBU786453:IBU786654 ILQ786453:ILQ786654 IVM786453:IVM786654 JFI786453:JFI786654 JPE786453:JPE786654 JZA786453:JZA786654 KIW786453:KIW786654 KSS786453:KSS786654 LCO786453:LCO786654 LMK786453:LMK786654 LWG786453:LWG786654 MGC786453:MGC786654 MPY786453:MPY786654 MZU786453:MZU786654 NJQ786453:NJQ786654 NTM786453:NTM786654 ODI786453:ODI786654 ONE786453:ONE786654 OXA786453:OXA786654 PGW786453:PGW786654 PQS786453:PQS786654 QAO786453:QAO786654 QKK786453:QKK786654 QUG786453:QUG786654 REC786453:REC786654 RNY786453:RNY786654 RXU786453:RXU786654 SHQ786453:SHQ786654 SRM786453:SRM786654 TBI786453:TBI786654 TLE786453:TLE786654 TVA786453:TVA786654 UEW786453:UEW786654 UOS786453:UOS786654 UYO786453:UYO786654 VIK786453:VIK786654 VSG786453:VSG786654 WCC786453:WCC786654 WLY786453:WLY786654 WVU786453:WVU786654 M851989:M852190 JI851989:JI852190 TE851989:TE852190 ADA851989:ADA852190 AMW851989:AMW852190 AWS851989:AWS852190 BGO851989:BGO852190 BQK851989:BQK852190 CAG851989:CAG852190 CKC851989:CKC852190 CTY851989:CTY852190 DDU851989:DDU852190 DNQ851989:DNQ852190 DXM851989:DXM852190 EHI851989:EHI852190 ERE851989:ERE852190 FBA851989:FBA852190 FKW851989:FKW852190 FUS851989:FUS852190 GEO851989:GEO852190 GOK851989:GOK852190 GYG851989:GYG852190 HIC851989:HIC852190 HRY851989:HRY852190 IBU851989:IBU852190 ILQ851989:ILQ852190 IVM851989:IVM852190 JFI851989:JFI852190 JPE851989:JPE852190 JZA851989:JZA852190 KIW851989:KIW852190 KSS851989:KSS852190 LCO851989:LCO852190 LMK851989:LMK852190 LWG851989:LWG852190 MGC851989:MGC852190 MPY851989:MPY852190 MZU851989:MZU852190 NJQ851989:NJQ852190 NTM851989:NTM852190 ODI851989:ODI852190 ONE851989:ONE852190 OXA851989:OXA852190 PGW851989:PGW852190 PQS851989:PQS852190 QAO851989:QAO852190 QKK851989:QKK852190 QUG851989:QUG852190 REC851989:REC852190 RNY851989:RNY852190 RXU851989:RXU852190 SHQ851989:SHQ852190 SRM851989:SRM852190 TBI851989:TBI852190 TLE851989:TLE852190 TVA851989:TVA852190 UEW851989:UEW852190 UOS851989:UOS852190 UYO851989:UYO852190 VIK851989:VIK852190 VSG851989:VSG852190 WCC851989:WCC852190 WLY851989:WLY852190 WVU851989:WVU852190 M917525:M917726 JI917525:JI917726 TE917525:TE917726 ADA917525:ADA917726 AMW917525:AMW917726 AWS917525:AWS917726 BGO917525:BGO917726 BQK917525:BQK917726 CAG917525:CAG917726 CKC917525:CKC917726 CTY917525:CTY917726 DDU917525:DDU917726 DNQ917525:DNQ917726 DXM917525:DXM917726 EHI917525:EHI917726 ERE917525:ERE917726 FBA917525:FBA917726 FKW917525:FKW917726 FUS917525:FUS917726 GEO917525:GEO917726 GOK917525:GOK917726 GYG917525:GYG917726 HIC917525:HIC917726 HRY917525:HRY917726 IBU917525:IBU917726 ILQ917525:ILQ917726 IVM917525:IVM917726 JFI917525:JFI917726 JPE917525:JPE917726 JZA917525:JZA917726 KIW917525:KIW917726 KSS917525:KSS917726 LCO917525:LCO917726 LMK917525:LMK917726 LWG917525:LWG917726 MGC917525:MGC917726 MPY917525:MPY917726 MZU917525:MZU917726 NJQ917525:NJQ917726 NTM917525:NTM917726 ODI917525:ODI917726 ONE917525:ONE917726 OXA917525:OXA917726 PGW917525:PGW917726 PQS917525:PQS917726 QAO917525:QAO917726 QKK917525:QKK917726 QUG917525:QUG917726 REC917525:REC917726 RNY917525:RNY917726 RXU917525:RXU917726 SHQ917525:SHQ917726 SRM917525:SRM917726 TBI917525:TBI917726 TLE917525:TLE917726 TVA917525:TVA917726 UEW917525:UEW917726 UOS917525:UOS917726 UYO917525:UYO917726 VIK917525:VIK917726 VSG917525:VSG917726 WCC917525:WCC917726 WLY917525:WLY917726 WVU917525:WVU917726 M983061:M983262 JI983061:JI983262 TE983061:TE983262 ADA983061:ADA983262 AMW983061:AMW983262 AWS983061:AWS983262 BGO983061:BGO983262 BQK983061:BQK983262 CAG983061:CAG983262 CKC983061:CKC983262 CTY983061:CTY983262 DDU983061:DDU983262 DNQ983061:DNQ983262 DXM983061:DXM983262 EHI983061:EHI983262 ERE983061:ERE983262 FBA983061:FBA983262 FKW983061:FKW983262 FUS983061:FUS983262 GEO983061:GEO983262 GOK983061:GOK983262 GYG983061:GYG983262 HIC983061:HIC983262 HRY983061:HRY983262 IBU983061:IBU983262 ILQ983061:ILQ983262 IVM983061:IVM983262 JFI983061:JFI983262 JPE983061:JPE983262 JZA983061:JZA983262 KIW983061:KIW983262 KSS983061:KSS983262 LCO983061:LCO983262 LMK983061:LMK983262 LWG983061:LWG983262 MGC983061:MGC983262 MPY983061:MPY983262 MZU983061:MZU983262 NJQ983061:NJQ983262 NTM983061:NTM983262 ODI983061:ODI983262 ONE983061:ONE983262 OXA983061:OXA983262 PGW983061:PGW983262 PQS983061:PQS983262 QAO983061:QAO983262 QKK983061:QKK983262 QUG983061:QUG983262 REC983061:REC983262 RNY983061:RNY983262 RXU983061:RXU983262 SHQ983061:SHQ983262 SRM983061:SRM983262 TBI983061:TBI983262 TLE983061:TLE983262 TVA983061:TVA983262 UEW983061:UEW983262 UOS983061:UOS983262 UYO983061:UYO983262 VIK983061:VIK983262 VSG983061:VSG983262 WCC983061:WCC983262 WLY983061:WLY983262 WVU16:WVU222 WLY16:WLY222 WCC16:WCC222 VSG16:VSG222 VIK16:VIK222 UYO16:UYO222 UOS16:UOS222 UEW16:UEW222 TVA16:TVA222 TLE16:TLE222 TBI16:TBI222 SRM16:SRM222 SHQ16:SHQ222 RXU16:RXU222 RNY16:RNY222 REC16:REC222 QUG16:QUG222 QKK16:QKK222 QAO16:QAO222 PQS16:PQS222 PGW16:PGW222 OXA16:OXA222 ONE16:ONE222 ODI16:ODI222 NTM16:NTM222 NJQ16:NJQ222 MZU16:MZU222 MPY16:MPY222 MGC16:MGC222 LWG16:LWG222 LMK16:LMK222 LCO16:LCO222 KSS16:KSS222 KIW16:KIW222 JZA16:JZA222 JPE16:JPE222 JFI16:JFI222 IVM16:IVM222 ILQ16:ILQ222 IBU16:IBU222 HRY16:HRY222 HIC16:HIC222 GYG16:GYG222 GOK16:GOK222 GEO16:GEO222 FUS16:FUS222 FKW16:FKW222 FBA16:FBA222 ERE16:ERE222 EHI16:EHI222 DXM16:DXM222 DNQ16:DNQ222 DDU16:DDU222 CTY16:CTY222 CKC16:CKC222 CAG16:CAG222 BQK16:BQK222 BGO16:BGO222 AWS16:AWS222 AMW16:AMW222 ADA16:ADA222 TE16:TE222 JI16:JI222 M16:M222">
      <formula1>"Meta,Nível 2,Nível 3,Nível 4,Serviço"</formula1>
      <formula2>0</formula2>
    </dataValidation>
    <dataValidation type="list" errorStyle="warning" allowBlank="1" showErrorMessage="1" errorTitle="Aviso BDI" error="Selecione um dos 3 BDI da lista._x000a__x000a_Caso tenha mais de 3 BDI nesta Planilha Orçamentária digite apenas valor percentual." sqref="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V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V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V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V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V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V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V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V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V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V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V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V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V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V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V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 WWD983061:WWD983262 V65557:V65758 JR65557:JR65758 TN65557:TN65758 ADJ65557:ADJ65758 ANF65557:ANF65758 AXB65557:AXB65758 BGX65557:BGX65758 BQT65557:BQT65758 CAP65557:CAP65758 CKL65557:CKL65758 CUH65557:CUH65758 DED65557:DED65758 DNZ65557:DNZ65758 DXV65557:DXV65758 EHR65557:EHR65758 ERN65557:ERN65758 FBJ65557:FBJ65758 FLF65557:FLF65758 FVB65557:FVB65758 GEX65557:GEX65758 GOT65557:GOT65758 GYP65557:GYP65758 HIL65557:HIL65758 HSH65557:HSH65758 ICD65557:ICD65758 ILZ65557:ILZ65758 IVV65557:IVV65758 JFR65557:JFR65758 JPN65557:JPN65758 JZJ65557:JZJ65758 KJF65557:KJF65758 KTB65557:KTB65758 LCX65557:LCX65758 LMT65557:LMT65758 LWP65557:LWP65758 MGL65557:MGL65758 MQH65557:MQH65758 NAD65557:NAD65758 NJZ65557:NJZ65758 NTV65557:NTV65758 ODR65557:ODR65758 ONN65557:ONN65758 OXJ65557:OXJ65758 PHF65557:PHF65758 PRB65557:PRB65758 QAX65557:QAX65758 QKT65557:QKT65758 QUP65557:QUP65758 REL65557:REL65758 ROH65557:ROH65758 RYD65557:RYD65758 SHZ65557:SHZ65758 SRV65557:SRV65758 TBR65557:TBR65758 TLN65557:TLN65758 TVJ65557:TVJ65758 UFF65557:UFF65758 UPB65557:UPB65758 UYX65557:UYX65758 VIT65557:VIT65758 VSP65557:VSP65758 WCL65557:WCL65758 WMH65557:WMH65758 WWD65557:WWD65758 V131093:V131294 JR131093:JR131294 TN131093:TN131294 ADJ131093:ADJ131294 ANF131093:ANF131294 AXB131093:AXB131294 BGX131093:BGX131294 BQT131093:BQT131294 CAP131093:CAP131294 CKL131093:CKL131294 CUH131093:CUH131294 DED131093:DED131294 DNZ131093:DNZ131294 DXV131093:DXV131294 EHR131093:EHR131294 ERN131093:ERN131294 FBJ131093:FBJ131294 FLF131093:FLF131294 FVB131093:FVB131294 GEX131093:GEX131294 GOT131093:GOT131294 GYP131093:GYP131294 HIL131093:HIL131294 HSH131093:HSH131294 ICD131093:ICD131294 ILZ131093:ILZ131294 IVV131093:IVV131294 JFR131093:JFR131294 JPN131093:JPN131294 JZJ131093:JZJ131294 KJF131093:KJF131294 KTB131093:KTB131294 LCX131093:LCX131294 LMT131093:LMT131294 LWP131093:LWP131294 MGL131093:MGL131294 MQH131093:MQH131294 NAD131093:NAD131294 NJZ131093:NJZ131294 NTV131093:NTV131294 ODR131093:ODR131294 ONN131093:ONN131294 OXJ131093:OXJ131294 PHF131093:PHF131294 PRB131093:PRB131294 QAX131093:QAX131294 QKT131093:QKT131294 QUP131093:QUP131294 REL131093:REL131294 ROH131093:ROH131294 RYD131093:RYD131294 SHZ131093:SHZ131294 SRV131093:SRV131294 TBR131093:TBR131294 TLN131093:TLN131294 TVJ131093:TVJ131294 UFF131093:UFF131294 UPB131093:UPB131294 UYX131093:UYX131294 VIT131093:VIT131294 VSP131093:VSP131294 WCL131093:WCL131294 WMH131093:WMH131294 WWD131093:WWD131294 V196629:V196830 JR196629:JR196830 TN196629:TN196830 ADJ196629:ADJ196830 ANF196629:ANF196830 AXB196629:AXB196830 BGX196629:BGX196830 BQT196629:BQT196830 CAP196629:CAP196830 CKL196629:CKL196830 CUH196629:CUH196830 DED196629:DED196830 DNZ196629:DNZ196830 DXV196629:DXV196830 EHR196629:EHR196830 ERN196629:ERN196830 FBJ196629:FBJ196830 FLF196629:FLF196830 FVB196629:FVB196830 GEX196629:GEX196830 GOT196629:GOT196830 GYP196629:GYP196830 HIL196629:HIL196830 HSH196629:HSH196830 ICD196629:ICD196830 ILZ196629:ILZ196830 IVV196629:IVV196830 JFR196629:JFR196830 JPN196629:JPN196830 JZJ196629:JZJ196830 KJF196629:KJF196830 KTB196629:KTB196830 LCX196629:LCX196830 LMT196629:LMT196830 LWP196629:LWP196830 MGL196629:MGL196830 MQH196629:MQH196830 NAD196629:NAD196830 NJZ196629:NJZ196830 NTV196629:NTV196830 ODR196629:ODR196830 ONN196629:ONN196830 OXJ196629:OXJ196830 PHF196629:PHF196830 PRB196629:PRB196830 QAX196629:QAX196830 QKT196629:QKT196830 QUP196629:QUP196830 REL196629:REL196830 ROH196629:ROH196830 RYD196629:RYD196830 SHZ196629:SHZ196830 SRV196629:SRV196830 TBR196629:TBR196830 TLN196629:TLN196830 TVJ196629:TVJ196830 UFF196629:UFF196830 UPB196629:UPB196830 UYX196629:UYX196830 VIT196629:VIT196830 VSP196629:VSP196830 WCL196629:WCL196830 WMH196629:WMH196830 WWD196629:WWD196830 V262165:V262366 JR262165:JR262366 TN262165:TN262366 ADJ262165:ADJ262366 ANF262165:ANF262366 AXB262165:AXB262366 BGX262165:BGX262366 BQT262165:BQT262366 CAP262165:CAP262366 CKL262165:CKL262366 CUH262165:CUH262366 DED262165:DED262366 DNZ262165:DNZ262366 DXV262165:DXV262366 EHR262165:EHR262366 ERN262165:ERN262366 FBJ262165:FBJ262366 FLF262165:FLF262366 FVB262165:FVB262366 GEX262165:GEX262366 GOT262165:GOT262366 GYP262165:GYP262366 HIL262165:HIL262366 HSH262165:HSH262366 ICD262165:ICD262366 ILZ262165:ILZ262366 IVV262165:IVV262366 JFR262165:JFR262366 JPN262165:JPN262366 JZJ262165:JZJ262366 KJF262165:KJF262366 KTB262165:KTB262366 LCX262165:LCX262366 LMT262165:LMT262366 LWP262165:LWP262366 MGL262165:MGL262366 MQH262165:MQH262366 NAD262165:NAD262366 NJZ262165:NJZ262366 NTV262165:NTV262366 ODR262165:ODR262366 ONN262165:ONN262366 OXJ262165:OXJ262366 PHF262165:PHF262366 PRB262165:PRB262366 QAX262165:QAX262366 QKT262165:QKT262366 QUP262165:QUP262366 REL262165:REL262366 ROH262165:ROH262366 RYD262165:RYD262366 SHZ262165:SHZ262366 SRV262165:SRV262366 TBR262165:TBR262366 TLN262165:TLN262366 TVJ262165:TVJ262366 UFF262165:UFF262366 UPB262165:UPB262366 UYX262165:UYX262366 VIT262165:VIT262366 VSP262165:VSP262366 WCL262165:WCL262366 WMH262165:WMH262366 WWD262165:WWD262366 V327701:V327902 JR327701:JR327902 TN327701:TN327902 ADJ327701:ADJ327902 ANF327701:ANF327902 AXB327701:AXB327902 BGX327701:BGX327902 BQT327701:BQT327902 CAP327701:CAP327902 CKL327701:CKL327902 CUH327701:CUH327902 DED327701:DED327902 DNZ327701:DNZ327902 DXV327701:DXV327902 EHR327701:EHR327902 ERN327701:ERN327902 FBJ327701:FBJ327902 FLF327701:FLF327902 FVB327701:FVB327902 GEX327701:GEX327902 GOT327701:GOT327902 GYP327701:GYP327902 HIL327701:HIL327902 HSH327701:HSH327902 ICD327701:ICD327902 ILZ327701:ILZ327902 IVV327701:IVV327902 JFR327701:JFR327902 JPN327701:JPN327902 JZJ327701:JZJ327902 KJF327701:KJF327902 KTB327701:KTB327902 LCX327701:LCX327902 LMT327701:LMT327902 LWP327701:LWP327902 MGL327701:MGL327902 MQH327701:MQH327902 NAD327701:NAD327902 NJZ327701:NJZ327902 NTV327701:NTV327902 ODR327701:ODR327902 ONN327701:ONN327902 OXJ327701:OXJ327902 PHF327701:PHF327902 PRB327701:PRB327902 QAX327701:QAX327902 QKT327701:QKT327902 QUP327701:QUP327902 REL327701:REL327902 ROH327701:ROH327902 RYD327701:RYD327902 SHZ327701:SHZ327902 SRV327701:SRV327902 TBR327701:TBR327902 TLN327701:TLN327902 TVJ327701:TVJ327902 UFF327701:UFF327902 UPB327701:UPB327902 UYX327701:UYX327902 VIT327701:VIT327902 VSP327701:VSP327902 WCL327701:WCL327902 WMH327701:WMH327902 WWD327701:WWD327902 V393237:V393438 JR393237:JR393438 TN393237:TN393438 ADJ393237:ADJ393438 ANF393237:ANF393438 AXB393237:AXB393438 BGX393237:BGX393438 BQT393237:BQT393438 CAP393237:CAP393438 CKL393237:CKL393438 CUH393237:CUH393438 DED393237:DED393438 DNZ393237:DNZ393438 DXV393237:DXV393438 EHR393237:EHR393438 ERN393237:ERN393438 FBJ393237:FBJ393438 FLF393237:FLF393438 FVB393237:FVB393438 GEX393237:GEX393438 GOT393237:GOT393438 GYP393237:GYP393438 HIL393237:HIL393438 HSH393237:HSH393438 ICD393237:ICD393438 ILZ393237:ILZ393438 IVV393237:IVV393438 JFR393237:JFR393438 JPN393237:JPN393438 JZJ393237:JZJ393438 KJF393237:KJF393438 KTB393237:KTB393438 LCX393237:LCX393438 LMT393237:LMT393438 LWP393237:LWP393438 MGL393237:MGL393438 MQH393237:MQH393438 NAD393237:NAD393438 NJZ393237:NJZ393438 NTV393237:NTV393438 ODR393237:ODR393438 ONN393237:ONN393438 OXJ393237:OXJ393438 PHF393237:PHF393438 PRB393237:PRB393438 QAX393237:QAX393438 QKT393237:QKT393438 QUP393237:QUP393438 REL393237:REL393438 ROH393237:ROH393438 RYD393237:RYD393438 SHZ393237:SHZ393438 SRV393237:SRV393438 TBR393237:TBR393438 TLN393237:TLN393438 TVJ393237:TVJ393438 UFF393237:UFF393438 UPB393237:UPB393438 UYX393237:UYX393438 VIT393237:VIT393438 VSP393237:VSP393438 WCL393237:WCL393438 WMH393237:WMH393438 WWD393237:WWD393438 V458773:V458974 JR458773:JR458974 TN458773:TN458974 ADJ458773:ADJ458974 ANF458773:ANF458974 AXB458773:AXB458974 BGX458773:BGX458974 BQT458773:BQT458974 CAP458773:CAP458974 CKL458773:CKL458974 CUH458773:CUH458974 DED458773:DED458974 DNZ458773:DNZ458974 DXV458773:DXV458974 EHR458773:EHR458974 ERN458773:ERN458974 FBJ458773:FBJ458974 FLF458773:FLF458974 FVB458773:FVB458974 GEX458773:GEX458974 GOT458773:GOT458974 GYP458773:GYP458974 HIL458773:HIL458974 HSH458773:HSH458974 ICD458773:ICD458974 ILZ458773:ILZ458974 IVV458773:IVV458974 JFR458773:JFR458974 JPN458773:JPN458974 JZJ458773:JZJ458974 KJF458773:KJF458974 KTB458773:KTB458974 LCX458773:LCX458974 LMT458773:LMT458974 LWP458773:LWP458974 MGL458773:MGL458974 MQH458773:MQH458974 NAD458773:NAD458974 NJZ458773:NJZ458974 NTV458773:NTV458974 ODR458773:ODR458974 ONN458773:ONN458974 OXJ458773:OXJ458974 PHF458773:PHF458974 PRB458773:PRB458974 QAX458773:QAX458974 QKT458773:QKT458974 QUP458773:QUP458974 REL458773:REL458974 ROH458773:ROH458974 RYD458773:RYD458974 SHZ458773:SHZ458974 SRV458773:SRV458974 TBR458773:TBR458974 TLN458773:TLN458974 TVJ458773:TVJ458974 UFF458773:UFF458974 UPB458773:UPB458974 UYX458773:UYX458974 VIT458773:VIT458974 VSP458773:VSP458974 WCL458773:WCL458974 WMH458773:WMH458974 WWD458773:WWD458974 V524309:V524510 JR524309:JR524510 TN524309:TN524510 ADJ524309:ADJ524510 ANF524309:ANF524510 AXB524309:AXB524510 BGX524309:BGX524510 BQT524309:BQT524510 CAP524309:CAP524510 CKL524309:CKL524510 CUH524309:CUH524510 DED524309:DED524510 DNZ524309:DNZ524510 DXV524309:DXV524510 EHR524309:EHR524510 ERN524309:ERN524510 FBJ524309:FBJ524510 FLF524309:FLF524510 FVB524309:FVB524510 GEX524309:GEX524510 GOT524309:GOT524510 GYP524309:GYP524510 HIL524309:HIL524510 HSH524309:HSH524510 ICD524309:ICD524510 ILZ524309:ILZ524510 IVV524309:IVV524510 JFR524309:JFR524510 JPN524309:JPN524510 JZJ524309:JZJ524510 KJF524309:KJF524510 KTB524309:KTB524510 LCX524309:LCX524510 LMT524309:LMT524510 LWP524309:LWP524510 MGL524309:MGL524510 MQH524309:MQH524510 NAD524309:NAD524510 NJZ524309:NJZ524510 NTV524309:NTV524510 ODR524309:ODR524510 ONN524309:ONN524510 OXJ524309:OXJ524510 PHF524309:PHF524510 PRB524309:PRB524510 QAX524309:QAX524510 QKT524309:QKT524510 QUP524309:QUP524510 REL524309:REL524510 ROH524309:ROH524510 RYD524309:RYD524510 SHZ524309:SHZ524510 SRV524309:SRV524510 TBR524309:TBR524510 TLN524309:TLN524510 TVJ524309:TVJ524510 UFF524309:UFF524510 UPB524309:UPB524510 UYX524309:UYX524510 VIT524309:VIT524510 VSP524309:VSP524510 WCL524309:WCL524510 WMH524309:WMH524510 WWD524309:WWD524510 V589845:V590046 JR589845:JR590046 TN589845:TN590046 ADJ589845:ADJ590046 ANF589845:ANF590046 AXB589845:AXB590046 BGX589845:BGX590046 BQT589845:BQT590046 CAP589845:CAP590046 CKL589845:CKL590046 CUH589845:CUH590046 DED589845:DED590046 DNZ589845:DNZ590046 DXV589845:DXV590046 EHR589845:EHR590046 ERN589845:ERN590046 FBJ589845:FBJ590046 FLF589845:FLF590046 FVB589845:FVB590046 GEX589845:GEX590046 GOT589845:GOT590046 GYP589845:GYP590046 HIL589845:HIL590046 HSH589845:HSH590046 ICD589845:ICD590046 ILZ589845:ILZ590046 IVV589845:IVV590046 JFR589845:JFR590046 JPN589845:JPN590046 JZJ589845:JZJ590046 KJF589845:KJF590046 KTB589845:KTB590046 LCX589845:LCX590046 LMT589845:LMT590046 LWP589845:LWP590046 MGL589845:MGL590046 MQH589845:MQH590046 NAD589845:NAD590046 NJZ589845:NJZ590046 NTV589845:NTV590046 ODR589845:ODR590046 ONN589845:ONN590046 OXJ589845:OXJ590046 PHF589845:PHF590046 PRB589845:PRB590046 QAX589845:QAX590046 QKT589845:QKT590046 QUP589845:QUP590046 REL589845:REL590046 ROH589845:ROH590046 RYD589845:RYD590046 SHZ589845:SHZ590046 SRV589845:SRV590046 TBR589845:TBR590046 TLN589845:TLN590046 TVJ589845:TVJ590046 UFF589845:UFF590046 UPB589845:UPB590046 UYX589845:UYX590046 VIT589845:VIT590046 VSP589845:VSP590046 WCL589845:WCL590046 WMH589845:WMH590046 WWD589845:WWD590046 V655381:V655582 JR655381:JR655582 TN655381:TN655582 ADJ655381:ADJ655582 ANF655381:ANF655582 AXB655381:AXB655582 BGX655381:BGX655582 BQT655381:BQT655582 CAP655381:CAP655582 CKL655381:CKL655582 CUH655381:CUH655582 DED655381:DED655582 DNZ655381:DNZ655582 DXV655381:DXV655582 EHR655381:EHR655582 ERN655381:ERN655582 FBJ655381:FBJ655582 FLF655381:FLF655582 FVB655381:FVB655582 GEX655381:GEX655582 GOT655381:GOT655582 GYP655381:GYP655582 HIL655381:HIL655582 HSH655381:HSH655582 ICD655381:ICD655582 ILZ655381:ILZ655582 IVV655381:IVV655582 JFR655381:JFR655582 JPN655381:JPN655582 JZJ655381:JZJ655582 KJF655381:KJF655582 KTB655381:KTB655582 LCX655381:LCX655582 LMT655381:LMT655582 LWP655381:LWP655582 MGL655381:MGL655582 MQH655381:MQH655582 NAD655381:NAD655582 NJZ655381:NJZ655582 NTV655381:NTV655582 ODR655381:ODR655582 ONN655381:ONN655582 OXJ655381:OXJ655582 PHF655381:PHF655582 PRB655381:PRB655582 QAX655381:QAX655582 QKT655381:QKT655582 QUP655381:QUP655582 REL655381:REL655582 ROH655381:ROH655582 RYD655381:RYD655582 SHZ655381:SHZ655582 SRV655381:SRV655582 TBR655381:TBR655582 TLN655381:TLN655582 TVJ655381:TVJ655582 UFF655381:UFF655582 UPB655381:UPB655582 UYX655381:UYX655582 VIT655381:VIT655582 VSP655381:VSP655582 WCL655381:WCL655582 WMH655381:WMH655582 WWD655381:WWD655582 V720917:V721118 JR720917:JR721118 TN720917:TN721118 ADJ720917:ADJ721118 ANF720917:ANF721118 AXB720917:AXB721118 BGX720917:BGX721118 BQT720917:BQT721118 CAP720917:CAP721118 CKL720917:CKL721118 CUH720917:CUH721118 DED720917:DED721118 DNZ720917:DNZ721118 DXV720917:DXV721118 EHR720917:EHR721118 ERN720917:ERN721118 FBJ720917:FBJ721118 FLF720917:FLF721118 FVB720917:FVB721118 GEX720917:GEX721118 GOT720917:GOT721118 GYP720917:GYP721118 HIL720917:HIL721118 HSH720917:HSH721118 ICD720917:ICD721118 ILZ720917:ILZ721118 IVV720917:IVV721118 JFR720917:JFR721118 JPN720917:JPN721118 JZJ720917:JZJ721118 KJF720917:KJF721118 KTB720917:KTB721118 LCX720917:LCX721118 LMT720917:LMT721118 LWP720917:LWP721118 MGL720917:MGL721118 MQH720917:MQH721118 NAD720917:NAD721118 NJZ720917:NJZ721118 NTV720917:NTV721118 ODR720917:ODR721118 ONN720917:ONN721118 OXJ720917:OXJ721118 PHF720917:PHF721118 PRB720917:PRB721118 QAX720917:QAX721118 QKT720917:QKT721118 QUP720917:QUP721118 REL720917:REL721118 ROH720917:ROH721118 RYD720917:RYD721118 SHZ720917:SHZ721118 SRV720917:SRV721118 TBR720917:TBR721118 TLN720917:TLN721118 TVJ720917:TVJ721118 UFF720917:UFF721118 UPB720917:UPB721118 UYX720917:UYX721118 VIT720917:VIT721118 VSP720917:VSP721118 WCL720917:WCL721118 WMH720917:WMH721118 WWD720917:WWD721118 V786453:V786654 JR786453:JR786654 TN786453:TN786654 ADJ786453:ADJ786654 ANF786453:ANF786654 AXB786453:AXB786654 BGX786453:BGX786654 BQT786453:BQT786654 CAP786453:CAP786654 CKL786453:CKL786654 CUH786453:CUH786654 DED786453:DED786654 DNZ786453:DNZ786654 DXV786453:DXV786654 EHR786453:EHR786654 ERN786453:ERN786654 FBJ786453:FBJ786654 FLF786453:FLF786654 FVB786453:FVB786654 GEX786453:GEX786654 GOT786453:GOT786654 GYP786453:GYP786654 HIL786453:HIL786654 HSH786453:HSH786654 ICD786453:ICD786654 ILZ786453:ILZ786654 IVV786453:IVV786654 JFR786453:JFR786654 JPN786453:JPN786654 JZJ786453:JZJ786654 KJF786453:KJF786654 KTB786453:KTB786654 LCX786453:LCX786654 LMT786453:LMT786654 LWP786453:LWP786654 MGL786453:MGL786654 MQH786453:MQH786654 NAD786453:NAD786654 NJZ786453:NJZ786654 NTV786453:NTV786654 ODR786453:ODR786654 ONN786453:ONN786654 OXJ786453:OXJ786654 PHF786453:PHF786654 PRB786453:PRB786654 QAX786453:QAX786654 QKT786453:QKT786654 QUP786453:QUP786654 REL786453:REL786654 ROH786453:ROH786654 RYD786453:RYD786654 SHZ786453:SHZ786654 SRV786453:SRV786654 TBR786453:TBR786654 TLN786453:TLN786654 TVJ786453:TVJ786654 UFF786453:UFF786654 UPB786453:UPB786654 UYX786453:UYX786654 VIT786453:VIT786654 VSP786453:VSP786654 WCL786453:WCL786654 WMH786453:WMH786654 WWD786453:WWD786654 V851989:V852190 JR851989:JR852190 TN851989:TN852190 ADJ851989:ADJ852190 ANF851989:ANF852190 AXB851989:AXB852190 BGX851989:BGX852190 BQT851989:BQT852190 CAP851989:CAP852190 CKL851989:CKL852190 CUH851989:CUH852190 DED851989:DED852190 DNZ851989:DNZ852190 DXV851989:DXV852190 EHR851989:EHR852190 ERN851989:ERN852190 FBJ851989:FBJ852190 FLF851989:FLF852190 FVB851989:FVB852190 GEX851989:GEX852190 GOT851989:GOT852190 GYP851989:GYP852190 HIL851989:HIL852190 HSH851989:HSH852190 ICD851989:ICD852190 ILZ851989:ILZ852190 IVV851989:IVV852190 JFR851989:JFR852190 JPN851989:JPN852190 JZJ851989:JZJ852190 KJF851989:KJF852190 KTB851989:KTB852190 LCX851989:LCX852190 LMT851989:LMT852190 LWP851989:LWP852190 MGL851989:MGL852190 MQH851989:MQH852190 NAD851989:NAD852190 NJZ851989:NJZ852190 NTV851989:NTV852190 ODR851989:ODR852190 ONN851989:ONN852190 OXJ851989:OXJ852190 PHF851989:PHF852190 PRB851989:PRB852190 QAX851989:QAX852190 QKT851989:QKT852190 QUP851989:QUP852190 REL851989:REL852190 ROH851989:ROH852190 RYD851989:RYD852190 SHZ851989:SHZ852190 SRV851989:SRV852190 TBR851989:TBR852190 TLN851989:TLN852190 TVJ851989:TVJ852190 UFF851989:UFF852190 UPB851989:UPB852190 UYX851989:UYX852190 VIT851989:VIT852190 VSP851989:VSP852190 WCL851989:WCL852190 WMH851989:WMH852190 WWD851989:WWD852190 V917525:V917726 JR917525:JR917726 TN917525:TN917726 ADJ917525:ADJ917726 ANF917525:ANF917726 AXB917525:AXB917726 BGX917525:BGX917726 BQT917525:BQT917726 CAP917525:CAP917726 CKL917525:CKL917726 CUH917525:CUH917726 DED917525:DED917726 DNZ917525:DNZ917726 DXV917525:DXV917726 EHR917525:EHR917726 ERN917525:ERN917726 FBJ917525:FBJ917726 FLF917525:FLF917726 FVB917525:FVB917726 GEX917525:GEX917726 GOT917525:GOT917726 GYP917525:GYP917726 HIL917525:HIL917726 HSH917525:HSH917726 ICD917525:ICD917726 ILZ917525:ILZ917726 IVV917525:IVV917726 JFR917525:JFR917726 JPN917525:JPN917726 JZJ917525:JZJ917726 KJF917525:KJF917726 KTB917525:KTB917726 LCX917525:LCX917726 LMT917525:LMT917726 LWP917525:LWP917726 MGL917525:MGL917726 MQH917525:MQH917726 NAD917525:NAD917726 NJZ917525:NJZ917726 NTV917525:NTV917726 ODR917525:ODR917726 ONN917525:ONN917726 OXJ917525:OXJ917726 PHF917525:PHF917726 PRB917525:PRB917726 QAX917525:QAX917726 QKT917525:QKT917726 QUP917525:QUP917726 REL917525:REL917726 ROH917525:ROH917726 RYD917525:RYD917726 SHZ917525:SHZ917726 SRV917525:SRV917726 TBR917525:TBR917726 TLN917525:TLN917726 TVJ917525:TVJ917726 UFF917525:UFF917726 UPB917525:UPB917726 UYX917525:UYX917726 VIT917525:VIT917726 VSP917525:VSP917726 WCL917525:WCL917726 WMH917525:WMH917726 WWD917525:WWD917726 V983061:V983262 JR983061:JR983262 TN983061:TN983262 ADJ983061:ADJ983262 ANF983061:ANF983262 AXB983061:AXB983262 BGX983061:BGX983262 BQT983061:BQT983262 CAP983061:CAP983262 CKL983061:CKL983262 CUH983061:CUH983262 DED983061:DED983262 DNZ983061:DNZ983262 DXV983061:DXV983262 EHR983061:EHR983262 ERN983061:ERN983262 FBJ983061:FBJ983262 FLF983061:FLF983262 FVB983061:FVB983262 GEX983061:GEX983262 GOT983061:GOT983262 GYP983061:GYP983262 HIL983061:HIL983262 HSH983061:HSH983262 ICD983061:ICD983262 ILZ983061:ILZ983262 IVV983061:IVV983262 JFR983061:JFR983262 JPN983061:JPN983262 JZJ983061:JZJ983262 KJF983061:KJF983262 KTB983061:KTB983262 LCX983061:LCX983262 LMT983061:LMT983262 LWP983061:LWP983262 MGL983061:MGL983262 MQH983061:MQH983262 NAD983061:NAD983262 NJZ983061:NJZ983262 NTV983061:NTV983262 ODR983061:ODR983262 ONN983061:ONN983262 OXJ983061:OXJ983262 PHF983061:PHF983262 PRB983061:PRB983262 QAX983061:QAX983262 QKT983061:QKT983262 QUP983061:QUP983262 REL983061:REL983262 ROH983061:ROH983262 RYD983061:RYD983262 SHZ983061:SHZ983262 SRV983061:SRV983262 TBR983061:TBR983262 TLN983061:TLN983262 TVJ983061:TVJ983262 UFF983061:UFF983262 UPB983061:UPB983262 UYX983061:UYX983262 VIT983061:VIT983262 VSP983061:VSP983262 WCL983061:WCL983262 WMH983061:WMH983262 WWD16:WWD222 WMH16:WMH222 WCL16:WCL222 VSP16:VSP222 VIT16:VIT222 UYX16:UYX222 UPB16:UPB222 UFF16:UFF222 TVJ16:TVJ222 TLN16:TLN222 TBR16:TBR222 SRV16:SRV222 SHZ16:SHZ222 RYD16:RYD222 ROH16:ROH222 REL16:REL222 QUP16:QUP222 QKT16:QKT222 QAX16:QAX222 PRB16:PRB222 PHF16:PHF222 OXJ16:OXJ222 ONN16:ONN222 ODR16:ODR222 NTV16:NTV222 NJZ16:NJZ222 NAD16:NAD222 MQH16:MQH222 MGL16:MGL222 LWP16:LWP222 LMT16:LMT222 LCX16:LCX222 KTB16:KTB222 KJF16:KJF222 JZJ16:JZJ222 JPN16:JPN222 JFR16:JFR222 IVV16:IVV222 ILZ16:ILZ222 ICD16:ICD222 HSH16:HSH222 HIL16:HIL222 GYP16:GYP222 GOT16:GOT222 GEX16:GEX222 FVB16:FVB222 FLF16:FLF222 FBJ16:FBJ222 ERN16:ERN222 EHR16:EHR222 DXV16:DXV222 DNZ16:DNZ222 DED16:DED222 CUH16:CUH222 CKL16:CKL222 CAP16:CAP222 BQT16:BQT222 BGX16:BGX222 AXB16:AXB222 ANF16:ANF222 ADJ16:ADJ222 TN16:TN222 JR16:JR222 V16:V222">
      <mc:AlternateContent xmlns:x12ac="http://schemas.microsoft.com/office/spreadsheetml/2011/1/ac" xmlns:mc="http://schemas.openxmlformats.org/markup-compatibility/2006">
        <mc:Choice Requires="x12ac">
          <x12ac:list>BDI 1,BDI 2,BDI 3,"0,00%"</x12ac:list>
        </mc:Choice>
        <mc:Fallback>
          <formula1>"BDI 1,BDI 2,BDI 3,0,00%"</formula1>
        </mc:Fallback>
      </mc:AlternateContent>
      <formula2>0</formula2>
    </dataValidation>
    <dataValidation type="list" errorStyle="warning" allowBlank="1" showInputMessage="1" showErrorMessage="1" errorTitle="Aviso BDI" error="Selecione um dos 3 BDI da lista._x000a__x000a_Caso tenha mais de 3 BDI nesta Planilha Orçamentária digite apenas valor percentual." promptTitle="Legenda:" prompt="RA: Rateio proporcional entre Repasse e Contrapartida._x000a_RP: 100% Repasse_x000a_CP: 100% Contrapartida_x000a_OU: 100% Outros." sqref="Y14 JU14 TQ14 ADM14 ANI14 AXE14 BHA14 BQW14 CAS14 CKO14 CUK14 DEG14 DOC14 DXY14 EHU14 ERQ14 FBM14 FLI14 FVE14 GFA14 GOW14 GYS14 HIO14 HSK14 ICG14 IMC14 IVY14 JFU14 JPQ14 JZM14 KJI14 KTE14 LDA14 LMW14 LWS14 MGO14 MQK14 NAG14 NKC14 NTY14 ODU14 ONQ14 OXM14 PHI14 PRE14 QBA14 QKW14 QUS14 REO14 ROK14 RYG14 SIC14 SRY14 TBU14 TLQ14 TVM14 UFI14 UPE14 UZA14 VIW14 VSS14 WCO14 WMK14 WWG14 Y65555 JU65555 TQ65555 ADM65555 ANI65555 AXE65555 BHA65555 BQW65555 CAS65555 CKO65555 CUK65555 DEG65555 DOC65555 DXY65555 EHU65555 ERQ65555 FBM65555 FLI65555 FVE65555 GFA65555 GOW65555 GYS65555 HIO65555 HSK65555 ICG65555 IMC65555 IVY65555 JFU65555 JPQ65555 JZM65555 KJI65555 KTE65555 LDA65555 LMW65555 LWS65555 MGO65555 MQK65555 NAG65555 NKC65555 NTY65555 ODU65555 ONQ65555 OXM65555 PHI65555 PRE65555 QBA65555 QKW65555 QUS65555 REO65555 ROK65555 RYG65555 SIC65555 SRY65555 TBU65555 TLQ65555 TVM65555 UFI65555 UPE65555 UZA65555 VIW65555 VSS65555 WCO65555 WMK65555 WWG65555 Y131091 JU131091 TQ131091 ADM131091 ANI131091 AXE131091 BHA131091 BQW131091 CAS131091 CKO131091 CUK131091 DEG131091 DOC131091 DXY131091 EHU131091 ERQ131091 FBM131091 FLI131091 FVE131091 GFA131091 GOW131091 GYS131091 HIO131091 HSK131091 ICG131091 IMC131091 IVY131091 JFU131091 JPQ131091 JZM131091 KJI131091 KTE131091 LDA131091 LMW131091 LWS131091 MGO131091 MQK131091 NAG131091 NKC131091 NTY131091 ODU131091 ONQ131091 OXM131091 PHI131091 PRE131091 QBA131091 QKW131091 QUS131091 REO131091 ROK131091 RYG131091 SIC131091 SRY131091 TBU131091 TLQ131091 TVM131091 UFI131091 UPE131091 UZA131091 VIW131091 VSS131091 WCO131091 WMK131091 WWG131091 Y196627 JU196627 TQ196627 ADM196627 ANI196627 AXE196627 BHA196627 BQW196627 CAS196627 CKO196627 CUK196627 DEG196627 DOC196627 DXY196627 EHU196627 ERQ196627 FBM196627 FLI196627 FVE196627 GFA196627 GOW196627 GYS196627 HIO196627 HSK196627 ICG196627 IMC196627 IVY196627 JFU196627 JPQ196627 JZM196627 KJI196627 KTE196627 LDA196627 LMW196627 LWS196627 MGO196627 MQK196627 NAG196627 NKC196627 NTY196627 ODU196627 ONQ196627 OXM196627 PHI196627 PRE196627 QBA196627 QKW196627 QUS196627 REO196627 ROK196627 RYG196627 SIC196627 SRY196627 TBU196627 TLQ196627 TVM196627 UFI196627 UPE196627 UZA196627 VIW196627 VSS196627 WCO196627 WMK196627 WWG196627 Y262163 JU262163 TQ262163 ADM262163 ANI262163 AXE262163 BHA262163 BQW262163 CAS262163 CKO262163 CUK262163 DEG262163 DOC262163 DXY262163 EHU262163 ERQ262163 FBM262163 FLI262163 FVE262163 GFA262163 GOW262163 GYS262163 HIO262163 HSK262163 ICG262163 IMC262163 IVY262163 JFU262163 JPQ262163 JZM262163 KJI262163 KTE262163 LDA262163 LMW262163 LWS262163 MGO262163 MQK262163 NAG262163 NKC262163 NTY262163 ODU262163 ONQ262163 OXM262163 PHI262163 PRE262163 QBA262163 QKW262163 QUS262163 REO262163 ROK262163 RYG262163 SIC262163 SRY262163 TBU262163 TLQ262163 TVM262163 UFI262163 UPE262163 UZA262163 VIW262163 VSS262163 WCO262163 WMK262163 WWG262163 Y327699 JU327699 TQ327699 ADM327699 ANI327699 AXE327699 BHA327699 BQW327699 CAS327699 CKO327699 CUK327699 DEG327699 DOC327699 DXY327699 EHU327699 ERQ327699 FBM327699 FLI327699 FVE327699 GFA327699 GOW327699 GYS327699 HIO327699 HSK327699 ICG327699 IMC327699 IVY327699 JFU327699 JPQ327699 JZM327699 KJI327699 KTE327699 LDA327699 LMW327699 LWS327699 MGO327699 MQK327699 NAG327699 NKC327699 NTY327699 ODU327699 ONQ327699 OXM327699 PHI327699 PRE327699 QBA327699 QKW327699 QUS327699 REO327699 ROK327699 RYG327699 SIC327699 SRY327699 TBU327699 TLQ327699 TVM327699 UFI327699 UPE327699 UZA327699 VIW327699 VSS327699 WCO327699 WMK327699 WWG327699 Y393235 JU393235 TQ393235 ADM393235 ANI393235 AXE393235 BHA393235 BQW393235 CAS393235 CKO393235 CUK393235 DEG393235 DOC393235 DXY393235 EHU393235 ERQ393235 FBM393235 FLI393235 FVE393235 GFA393235 GOW393235 GYS393235 HIO393235 HSK393235 ICG393235 IMC393235 IVY393235 JFU393235 JPQ393235 JZM393235 KJI393235 KTE393235 LDA393235 LMW393235 LWS393235 MGO393235 MQK393235 NAG393235 NKC393235 NTY393235 ODU393235 ONQ393235 OXM393235 PHI393235 PRE393235 QBA393235 QKW393235 QUS393235 REO393235 ROK393235 RYG393235 SIC393235 SRY393235 TBU393235 TLQ393235 TVM393235 UFI393235 UPE393235 UZA393235 VIW393235 VSS393235 WCO393235 WMK393235 WWG393235 Y458771 JU458771 TQ458771 ADM458771 ANI458771 AXE458771 BHA458771 BQW458771 CAS458771 CKO458771 CUK458771 DEG458771 DOC458771 DXY458771 EHU458771 ERQ458771 FBM458771 FLI458771 FVE458771 GFA458771 GOW458771 GYS458771 HIO458771 HSK458771 ICG458771 IMC458771 IVY458771 JFU458771 JPQ458771 JZM458771 KJI458771 KTE458771 LDA458771 LMW458771 LWS458771 MGO458771 MQK458771 NAG458771 NKC458771 NTY458771 ODU458771 ONQ458771 OXM458771 PHI458771 PRE458771 QBA458771 QKW458771 QUS458771 REO458771 ROK458771 RYG458771 SIC458771 SRY458771 TBU458771 TLQ458771 TVM458771 UFI458771 UPE458771 UZA458771 VIW458771 VSS458771 WCO458771 WMK458771 WWG458771 Y524307 JU524307 TQ524307 ADM524307 ANI524307 AXE524307 BHA524307 BQW524307 CAS524307 CKO524307 CUK524307 DEG524307 DOC524307 DXY524307 EHU524307 ERQ524307 FBM524307 FLI524307 FVE524307 GFA524307 GOW524307 GYS524307 HIO524307 HSK524307 ICG524307 IMC524307 IVY524307 JFU524307 JPQ524307 JZM524307 KJI524307 KTE524307 LDA524307 LMW524307 LWS524307 MGO524307 MQK524307 NAG524307 NKC524307 NTY524307 ODU524307 ONQ524307 OXM524307 PHI524307 PRE524307 QBA524307 QKW524307 QUS524307 REO524307 ROK524307 RYG524307 SIC524307 SRY524307 TBU524307 TLQ524307 TVM524307 UFI524307 UPE524307 UZA524307 VIW524307 VSS524307 WCO524307 WMK524307 WWG524307 Y589843 JU589843 TQ589843 ADM589843 ANI589843 AXE589843 BHA589843 BQW589843 CAS589843 CKO589843 CUK589843 DEG589843 DOC589843 DXY589843 EHU589843 ERQ589843 FBM589843 FLI589843 FVE589843 GFA589843 GOW589843 GYS589843 HIO589843 HSK589843 ICG589843 IMC589843 IVY589843 JFU589843 JPQ589843 JZM589843 KJI589843 KTE589843 LDA589843 LMW589843 LWS589843 MGO589843 MQK589843 NAG589843 NKC589843 NTY589843 ODU589843 ONQ589843 OXM589843 PHI589843 PRE589843 QBA589843 QKW589843 QUS589843 REO589843 ROK589843 RYG589843 SIC589843 SRY589843 TBU589843 TLQ589843 TVM589843 UFI589843 UPE589843 UZA589843 VIW589843 VSS589843 WCO589843 WMK589843 WWG589843 Y655379 JU655379 TQ655379 ADM655379 ANI655379 AXE655379 BHA655379 BQW655379 CAS655379 CKO655379 CUK655379 DEG655379 DOC655379 DXY655379 EHU655379 ERQ655379 FBM655379 FLI655379 FVE655379 GFA655379 GOW655379 GYS655379 HIO655379 HSK655379 ICG655379 IMC655379 IVY655379 JFU655379 JPQ655379 JZM655379 KJI655379 KTE655379 LDA655379 LMW655379 LWS655379 MGO655379 MQK655379 NAG655379 NKC655379 NTY655379 ODU655379 ONQ655379 OXM655379 PHI655379 PRE655379 QBA655379 QKW655379 QUS655379 REO655379 ROK655379 RYG655379 SIC655379 SRY655379 TBU655379 TLQ655379 TVM655379 UFI655379 UPE655379 UZA655379 VIW655379 VSS655379 WCO655379 WMK655379 WWG655379 Y720915 JU720915 TQ720915 ADM720915 ANI720915 AXE720915 BHA720915 BQW720915 CAS720915 CKO720915 CUK720915 DEG720915 DOC720915 DXY720915 EHU720915 ERQ720915 FBM720915 FLI720915 FVE720915 GFA720915 GOW720915 GYS720915 HIO720915 HSK720915 ICG720915 IMC720915 IVY720915 JFU720915 JPQ720915 JZM720915 KJI720915 KTE720915 LDA720915 LMW720915 LWS720915 MGO720915 MQK720915 NAG720915 NKC720915 NTY720915 ODU720915 ONQ720915 OXM720915 PHI720915 PRE720915 QBA720915 QKW720915 QUS720915 REO720915 ROK720915 RYG720915 SIC720915 SRY720915 TBU720915 TLQ720915 TVM720915 UFI720915 UPE720915 UZA720915 VIW720915 VSS720915 WCO720915 WMK720915 WWG720915 Y786451 JU786451 TQ786451 ADM786451 ANI786451 AXE786451 BHA786451 BQW786451 CAS786451 CKO786451 CUK786451 DEG786451 DOC786451 DXY786451 EHU786451 ERQ786451 FBM786451 FLI786451 FVE786451 GFA786451 GOW786451 GYS786451 HIO786451 HSK786451 ICG786451 IMC786451 IVY786451 JFU786451 JPQ786451 JZM786451 KJI786451 KTE786451 LDA786451 LMW786451 LWS786451 MGO786451 MQK786451 NAG786451 NKC786451 NTY786451 ODU786451 ONQ786451 OXM786451 PHI786451 PRE786451 QBA786451 QKW786451 QUS786451 REO786451 ROK786451 RYG786451 SIC786451 SRY786451 TBU786451 TLQ786451 TVM786451 UFI786451 UPE786451 UZA786451 VIW786451 VSS786451 WCO786451 WMK786451 WWG786451 Y851987 JU851987 TQ851987 ADM851987 ANI851987 AXE851987 BHA851987 BQW851987 CAS851987 CKO851987 CUK851987 DEG851987 DOC851987 DXY851987 EHU851987 ERQ851987 FBM851987 FLI851987 FVE851987 GFA851987 GOW851987 GYS851987 HIO851987 HSK851987 ICG851987 IMC851987 IVY851987 JFU851987 JPQ851987 JZM851987 KJI851987 KTE851987 LDA851987 LMW851987 LWS851987 MGO851987 MQK851987 NAG851987 NKC851987 NTY851987 ODU851987 ONQ851987 OXM851987 PHI851987 PRE851987 QBA851987 QKW851987 QUS851987 REO851987 ROK851987 RYG851987 SIC851987 SRY851987 TBU851987 TLQ851987 TVM851987 UFI851987 UPE851987 UZA851987 VIW851987 VSS851987 WCO851987 WMK851987 WWG851987 Y917523 JU917523 TQ917523 ADM917523 ANI917523 AXE917523 BHA917523 BQW917523 CAS917523 CKO917523 CUK917523 DEG917523 DOC917523 DXY917523 EHU917523 ERQ917523 FBM917523 FLI917523 FVE917523 GFA917523 GOW917523 GYS917523 HIO917523 HSK917523 ICG917523 IMC917523 IVY917523 JFU917523 JPQ917523 JZM917523 KJI917523 KTE917523 LDA917523 LMW917523 LWS917523 MGO917523 MQK917523 NAG917523 NKC917523 NTY917523 ODU917523 ONQ917523 OXM917523 PHI917523 PRE917523 QBA917523 QKW917523 QUS917523 REO917523 ROK917523 RYG917523 SIC917523 SRY917523 TBU917523 TLQ917523 TVM917523 UFI917523 UPE917523 UZA917523 VIW917523 VSS917523 WCO917523 WMK917523 WWG917523 Y983059 JU983059 TQ983059 ADM983059 ANI983059 AXE983059 BHA983059 BQW983059 CAS983059 CKO983059 CUK983059 DEG983059 DOC983059 DXY983059 EHU983059 ERQ983059 FBM983059 FLI983059 FVE983059 GFA983059 GOW983059 GYS983059 HIO983059 HSK983059 ICG983059 IMC983059 IVY983059 JFU983059 JPQ983059 JZM983059 KJI983059 KTE983059 LDA983059 LMW983059 LWS983059 MGO983059 MQK983059 NAG983059 NKC983059 NTY983059 ODU983059 ONQ983059 OXM983059 PHI983059 PRE983059 QBA983059 QKW983059 QUS983059 REO983059 ROK983059 RYG983059 SIC983059 SRY983059 TBU983059 TLQ983059 TVM983059 UFI983059 UPE983059 UZA983059 VIW983059 VSS983059 WCO983059 WMK983059 WWG983059 WWG983061:WWG983262 Y65557:Y65758 JU65557:JU65758 TQ65557:TQ65758 ADM65557:ADM65758 ANI65557:ANI65758 AXE65557:AXE65758 BHA65557:BHA65758 BQW65557:BQW65758 CAS65557:CAS65758 CKO65557:CKO65758 CUK65557:CUK65758 DEG65557:DEG65758 DOC65557:DOC65758 DXY65557:DXY65758 EHU65557:EHU65758 ERQ65557:ERQ65758 FBM65557:FBM65758 FLI65557:FLI65758 FVE65557:FVE65758 GFA65557:GFA65758 GOW65557:GOW65758 GYS65557:GYS65758 HIO65557:HIO65758 HSK65557:HSK65758 ICG65557:ICG65758 IMC65557:IMC65758 IVY65557:IVY65758 JFU65557:JFU65758 JPQ65557:JPQ65758 JZM65557:JZM65758 KJI65557:KJI65758 KTE65557:KTE65758 LDA65557:LDA65758 LMW65557:LMW65758 LWS65557:LWS65758 MGO65557:MGO65758 MQK65557:MQK65758 NAG65557:NAG65758 NKC65557:NKC65758 NTY65557:NTY65758 ODU65557:ODU65758 ONQ65557:ONQ65758 OXM65557:OXM65758 PHI65557:PHI65758 PRE65557:PRE65758 QBA65557:QBA65758 QKW65557:QKW65758 QUS65557:QUS65758 REO65557:REO65758 ROK65557:ROK65758 RYG65557:RYG65758 SIC65557:SIC65758 SRY65557:SRY65758 TBU65557:TBU65758 TLQ65557:TLQ65758 TVM65557:TVM65758 UFI65557:UFI65758 UPE65557:UPE65758 UZA65557:UZA65758 VIW65557:VIW65758 VSS65557:VSS65758 WCO65557:WCO65758 WMK65557:WMK65758 WWG65557:WWG65758 Y131093:Y131294 JU131093:JU131294 TQ131093:TQ131294 ADM131093:ADM131294 ANI131093:ANI131294 AXE131093:AXE131294 BHA131093:BHA131294 BQW131093:BQW131294 CAS131093:CAS131294 CKO131093:CKO131294 CUK131093:CUK131294 DEG131093:DEG131294 DOC131093:DOC131294 DXY131093:DXY131294 EHU131093:EHU131294 ERQ131093:ERQ131294 FBM131093:FBM131294 FLI131093:FLI131294 FVE131093:FVE131294 GFA131093:GFA131294 GOW131093:GOW131294 GYS131093:GYS131294 HIO131093:HIO131294 HSK131093:HSK131294 ICG131093:ICG131294 IMC131093:IMC131294 IVY131093:IVY131294 JFU131093:JFU131294 JPQ131093:JPQ131294 JZM131093:JZM131294 KJI131093:KJI131294 KTE131093:KTE131294 LDA131093:LDA131294 LMW131093:LMW131294 LWS131093:LWS131294 MGO131093:MGO131294 MQK131093:MQK131294 NAG131093:NAG131294 NKC131093:NKC131294 NTY131093:NTY131294 ODU131093:ODU131294 ONQ131093:ONQ131294 OXM131093:OXM131294 PHI131093:PHI131294 PRE131093:PRE131294 QBA131093:QBA131294 QKW131093:QKW131294 QUS131093:QUS131294 REO131093:REO131294 ROK131093:ROK131294 RYG131093:RYG131294 SIC131093:SIC131294 SRY131093:SRY131294 TBU131093:TBU131294 TLQ131093:TLQ131294 TVM131093:TVM131294 UFI131093:UFI131294 UPE131093:UPE131294 UZA131093:UZA131294 VIW131093:VIW131294 VSS131093:VSS131294 WCO131093:WCO131294 WMK131093:WMK131294 WWG131093:WWG131294 Y196629:Y196830 JU196629:JU196830 TQ196629:TQ196830 ADM196629:ADM196830 ANI196629:ANI196830 AXE196629:AXE196830 BHA196629:BHA196830 BQW196629:BQW196830 CAS196629:CAS196830 CKO196629:CKO196830 CUK196629:CUK196830 DEG196629:DEG196830 DOC196629:DOC196830 DXY196629:DXY196830 EHU196629:EHU196830 ERQ196629:ERQ196830 FBM196629:FBM196830 FLI196629:FLI196830 FVE196629:FVE196830 GFA196629:GFA196830 GOW196629:GOW196830 GYS196629:GYS196830 HIO196629:HIO196830 HSK196629:HSK196830 ICG196629:ICG196830 IMC196629:IMC196830 IVY196629:IVY196830 JFU196629:JFU196830 JPQ196629:JPQ196830 JZM196629:JZM196830 KJI196629:KJI196830 KTE196629:KTE196830 LDA196629:LDA196830 LMW196629:LMW196830 LWS196629:LWS196830 MGO196629:MGO196830 MQK196629:MQK196830 NAG196629:NAG196830 NKC196629:NKC196830 NTY196629:NTY196830 ODU196629:ODU196830 ONQ196629:ONQ196830 OXM196629:OXM196830 PHI196629:PHI196830 PRE196629:PRE196830 QBA196629:QBA196830 QKW196629:QKW196830 QUS196629:QUS196830 REO196629:REO196830 ROK196629:ROK196830 RYG196629:RYG196830 SIC196629:SIC196830 SRY196629:SRY196830 TBU196629:TBU196830 TLQ196629:TLQ196830 TVM196629:TVM196830 UFI196629:UFI196830 UPE196629:UPE196830 UZA196629:UZA196830 VIW196629:VIW196830 VSS196629:VSS196830 WCO196629:WCO196830 WMK196629:WMK196830 WWG196629:WWG196830 Y262165:Y262366 JU262165:JU262366 TQ262165:TQ262366 ADM262165:ADM262366 ANI262165:ANI262366 AXE262165:AXE262366 BHA262165:BHA262366 BQW262165:BQW262366 CAS262165:CAS262366 CKO262165:CKO262366 CUK262165:CUK262366 DEG262165:DEG262366 DOC262165:DOC262366 DXY262165:DXY262366 EHU262165:EHU262366 ERQ262165:ERQ262366 FBM262165:FBM262366 FLI262165:FLI262366 FVE262165:FVE262366 GFA262165:GFA262366 GOW262165:GOW262366 GYS262165:GYS262366 HIO262165:HIO262366 HSK262165:HSK262366 ICG262165:ICG262366 IMC262165:IMC262366 IVY262165:IVY262366 JFU262165:JFU262366 JPQ262165:JPQ262366 JZM262165:JZM262366 KJI262165:KJI262366 KTE262165:KTE262366 LDA262165:LDA262366 LMW262165:LMW262366 LWS262165:LWS262366 MGO262165:MGO262366 MQK262165:MQK262366 NAG262165:NAG262366 NKC262165:NKC262366 NTY262165:NTY262366 ODU262165:ODU262366 ONQ262165:ONQ262366 OXM262165:OXM262366 PHI262165:PHI262366 PRE262165:PRE262366 QBA262165:QBA262366 QKW262165:QKW262366 QUS262165:QUS262366 REO262165:REO262366 ROK262165:ROK262366 RYG262165:RYG262366 SIC262165:SIC262366 SRY262165:SRY262366 TBU262165:TBU262366 TLQ262165:TLQ262366 TVM262165:TVM262366 UFI262165:UFI262366 UPE262165:UPE262366 UZA262165:UZA262366 VIW262165:VIW262366 VSS262165:VSS262366 WCO262165:WCO262366 WMK262165:WMK262366 WWG262165:WWG262366 Y327701:Y327902 JU327701:JU327902 TQ327701:TQ327902 ADM327701:ADM327902 ANI327701:ANI327902 AXE327701:AXE327902 BHA327701:BHA327902 BQW327701:BQW327902 CAS327701:CAS327902 CKO327701:CKO327902 CUK327701:CUK327902 DEG327701:DEG327902 DOC327701:DOC327902 DXY327701:DXY327902 EHU327701:EHU327902 ERQ327701:ERQ327902 FBM327701:FBM327902 FLI327701:FLI327902 FVE327701:FVE327902 GFA327701:GFA327902 GOW327701:GOW327902 GYS327701:GYS327902 HIO327701:HIO327902 HSK327701:HSK327902 ICG327701:ICG327902 IMC327701:IMC327902 IVY327701:IVY327902 JFU327701:JFU327902 JPQ327701:JPQ327902 JZM327701:JZM327902 KJI327701:KJI327902 KTE327701:KTE327902 LDA327701:LDA327902 LMW327701:LMW327902 LWS327701:LWS327902 MGO327701:MGO327902 MQK327701:MQK327902 NAG327701:NAG327902 NKC327701:NKC327902 NTY327701:NTY327902 ODU327701:ODU327902 ONQ327701:ONQ327902 OXM327701:OXM327902 PHI327701:PHI327902 PRE327701:PRE327902 QBA327701:QBA327902 QKW327701:QKW327902 QUS327701:QUS327902 REO327701:REO327902 ROK327701:ROK327902 RYG327701:RYG327902 SIC327701:SIC327902 SRY327701:SRY327902 TBU327701:TBU327902 TLQ327701:TLQ327902 TVM327701:TVM327902 UFI327701:UFI327902 UPE327701:UPE327902 UZA327701:UZA327902 VIW327701:VIW327902 VSS327701:VSS327902 WCO327701:WCO327902 WMK327701:WMK327902 WWG327701:WWG327902 Y393237:Y393438 JU393237:JU393438 TQ393237:TQ393438 ADM393237:ADM393438 ANI393237:ANI393438 AXE393237:AXE393438 BHA393237:BHA393438 BQW393237:BQW393438 CAS393237:CAS393438 CKO393237:CKO393438 CUK393237:CUK393438 DEG393237:DEG393438 DOC393237:DOC393438 DXY393237:DXY393438 EHU393237:EHU393438 ERQ393237:ERQ393438 FBM393237:FBM393438 FLI393237:FLI393438 FVE393237:FVE393438 GFA393237:GFA393438 GOW393237:GOW393438 GYS393237:GYS393438 HIO393237:HIO393438 HSK393237:HSK393438 ICG393237:ICG393438 IMC393237:IMC393438 IVY393237:IVY393438 JFU393237:JFU393438 JPQ393237:JPQ393438 JZM393237:JZM393438 KJI393237:KJI393438 KTE393237:KTE393438 LDA393237:LDA393438 LMW393237:LMW393438 LWS393237:LWS393438 MGO393237:MGO393438 MQK393237:MQK393438 NAG393237:NAG393438 NKC393237:NKC393438 NTY393237:NTY393438 ODU393237:ODU393438 ONQ393237:ONQ393438 OXM393237:OXM393438 PHI393237:PHI393438 PRE393237:PRE393438 QBA393237:QBA393438 QKW393237:QKW393438 QUS393237:QUS393438 REO393237:REO393438 ROK393237:ROK393438 RYG393237:RYG393438 SIC393237:SIC393438 SRY393237:SRY393438 TBU393237:TBU393438 TLQ393237:TLQ393438 TVM393237:TVM393438 UFI393237:UFI393438 UPE393237:UPE393438 UZA393237:UZA393438 VIW393237:VIW393438 VSS393237:VSS393438 WCO393237:WCO393438 WMK393237:WMK393438 WWG393237:WWG393438 Y458773:Y458974 JU458773:JU458974 TQ458773:TQ458974 ADM458773:ADM458974 ANI458773:ANI458974 AXE458773:AXE458974 BHA458773:BHA458974 BQW458773:BQW458974 CAS458773:CAS458974 CKO458773:CKO458974 CUK458773:CUK458974 DEG458773:DEG458974 DOC458773:DOC458974 DXY458773:DXY458974 EHU458773:EHU458974 ERQ458773:ERQ458974 FBM458773:FBM458974 FLI458773:FLI458974 FVE458773:FVE458974 GFA458773:GFA458974 GOW458773:GOW458974 GYS458773:GYS458974 HIO458773:HIO458974 HSK458773:HSK458974 ICG458773:ICG458974 IMC458773:IMC458974 IVY458773:IVY458974 JFU458773:JFU458974 JPQ458773:JPQ458974 JZM458773:JZM458974 KJI458773:KJI458974 KTE458773:KTE458974 LDA458773:LDA458974 LMW458773:LMW458974 LWS458773:LWS458974 MGO458773:MGO458974 MQK458773:MQK458974 NAG458773:NAG458974 NKC458773:NKC458974 NTY458773:NTY458974 ODU458773:ODU458974 ONQ458773:ONQ458974 OXM458773:OXM458974 PHI458773:PHI458974 PRE458773:PRE458974 QBA458773:QBA458974 QKW458773:QKW458974 QUS458773:QUS458974 REO458773:REO458974 ROK458773:ROK458974 RYG458773:RYG458974 SIC458773:SIC458974 SRY458773:SRY458974 TBU458773:TBU458974 TLQ458773:TLQ458974 TVM458773:TVM458974 UFI458773:UFI458974 UPE458773:UPE458974 UZA458773:UZA458974 VIW458773:VIW458974 VSS458773:VSS458974 WCO458773:WCO458974 WMK458773:WMK458974 WWG458773:WWG458974 Y524309:Y524510 JU524309:JU524510 TQ524309:TQ524510 ADM524309:ADM524510 ANI524309:ANI524510 AXE524309:AXE524510 BHA524309:BHA524510 BQW524309:BQW524510 CAS524309:CAS524510 CKO524309:CKO524510 CUK524309:CUK524510 DEG524309:DEG524510 DOC524309:DOC524510 DXY524309:DXY524510 EHU524309:EHU524510 ERQ524309:ERQ524510 FBM524309:FBM524510 FLI524309:FLI524510 FVE524309:FVE524510 GFA524309:GFA524510 GOW524309:GOW524510 GYS524309:GYS524510 HIO524309:HIO524510 HSK524309:HSK524510 ICG524309:ICG524510 IMC524309:IMC524510 IVY524309:IVY524510 JFU524309:JFU524510 JPQ524309:JPQ524510 JZM524309:JZM524510 KJI524309:KJI524510 KTE524309:KTE524510 LDA524309:LDA524510 LMW524309:LMW524510 LWS524309:LWS524510 MGO524309:MGO524510 MQK524309:MQK524510 NAG524309:NAG524510 NKC524309:NKC524510 NTY524309:NTY524510 ODU524309:ODU524510 ONQ524309:ONQ524510 OXM524309:OXM524510 PHI524309:PHI524510 PRE524309:PRE524510 QBA524309:QBA524510 QKW524309:QKW524510 QUS524309:QUS524510 REO524309:REO524510 ROK524309:ROK524510 RYG524309:RYG524510 SIC524309:SIC524510 SRY524309:SRY524510 TBU524309:TBU524510 TLQ524309:TLQ524510 TVM524309:TVM524510 UFI524309:UFI524510 UPE524309:UPE524510 UZA524309:UZA524510 VIW524309:VIW524510 VSS524309:VSS524510 WCO524309:WCO524510 WMK524309:WMK524510 WWG524309:WWG524510 Y589845:Y590046 JU589845:JU590046 TQ589845:TQ590046 ADM589845:ADM590046 ANI589845:ANI590046 AXE589845:AXE590046 BHA589845:BHA590046 BQW589845:BQW590046 CAS589845:CAS590046 CKO589845:CKO590046 CUK589845:CUK590046 DEG589845:DEG590046 DOC589845:DOC590046 DXY589845:DXY590046 EHU589845:EHU590046 ERQ589845:ERQ590046 FBM589845:FBM590046 FLI589845:FLI590046 FVE589845:FVE590046 GFA589845:GFA590046 GOW589845:GOW590046 GYS589845:GYS590046 HIO589845:HIO590046 HSK589845:HSK590046 ICG589845:ICG590046 IMC589845:IMC590046 IVY589845:IVY590046 JFU589845:JFU590046 JPQ589845:JPQ590046 JZM589845:JZM590046 KJI589845:KJI590046 KTE589845:KTE590046 LDA589845:LDA590046 LMW589845:LMW590046 LWS589845:LWS590046 MGO589845:MGO590046 MQK589845:MQK590046 NAG589845:NAG590046 NKC589845:NKC590046 NTY589845:NTY590046 ODU589845:ODU590046 ONQ589845:ONQ590046 OXM589845:OXM590046 PHI589845:PHI590046 PRE589845:PRE590046 QBA589845:QBA590046 QKW589845:QKW590046 QUS589845:QUS590046 REO589845:REO590046 ROK589845:ROK590046 RYG589845:RYG590046 SIC589845:SIC590046 SRY589845:SRY590046 TBU589845:TBU590046 TLQ589845:TLQ590046 TVM589845:TVM590046 UFI589845:UFI590046 UPE589845:UPE590046 UZA589845:UZA590046 VIW589845:VIW590046 VSS589845:VSS590046 WCO589845:WCO590046 WMK589845:WMK590046 WWG589845:WWG590046 Y655381:Y655582 JU655381:JU655582 TQ655381:TQ655582 ADM655381:ADM655582 ANI655381:ANI655582 AXE655381:AXE655582 BHA655381:BHA655582 BQW655381:BQW655582 CAS655381:CAS655582 CKO655381:CKO655582 CUK655381:CUK655582 DEG655381:DEG655582 DOC655381:DOC655582 DXY655381:DXY655582 EHU655381:EHU655582 ERQ655381:ERQ655582 FBM655381:FBM655582 FLI655381:FLI655582 FVE655381:FVE655582 GFA655381:GFA655582 GOW655381:GOW655582 GYS655381:GYS655582 HIO655381:HIO655582 HSK655381:HSK655582 ICG655381:ICG655582 IMC655381:IMC655582 IVY655381:IVY655582 JFU655381:JFU655582 JPQ655381:JPQ655582 JZM655381:JZM655582 KJI655381:KJI655582 KTE655381:KTE655582 LDA655381:LDA655582 LMW655381:LMW655582 LWS655381:LWS655582 MGO655381:MGO655582 MQK655381:MQK655582 NAG655381:NAG655582 NKC655381:NKC655582 NTY655381:NTY655582 ODU655381:ODU655582 ONQ655381:ONQ655582 OXM655381:OXM655582 PHI655381:PHI655582 PRE655381:PRE655582 QBA655381:QBA655582 QKW655381:QKW655582 QUS655381:QUS655582 REO655381:REO655582 ROK655381:ROK655582 RYG655381:RYG655582 SIC655381:SIC655582 SRY655381:SRY655582 TBU655381:TBU655582 TLQ655381:TLQ655582 TVM655381:TVM655582 UFI655381:UFI655582 UPE655381:UPE655582 UZA655381:UZA655582 VIW655381:VIW655582 VSS655381:VSS655582 WCO655381:WCO655582 WMK655381:WMK655582 WWG655381:WWG655582 Y720917:Y721118 JU720917:JU721118 TQ720917:TQ721118 ADM720917:ADM721118 ANI720917:ANI721118 AXE720917:AXE721118 BHA720917:BHA721118 BQW720917:BQW721118 CAS720917:CAS721118 CKO720917:CKO721118 CUK720917:CUK721118 DEG720917:DEG721118 DOC720917:DOC721118 DXY720917:DXY721118 EHU720917:EHU721118 ERQ720917:ERQ721118 FBM720917:FBM721118 FLI720917:FLI721118 FVE720917:FVE721118 GFA720917:GFA721118 GOW720917:GOW721118 GYS720917:GYS721118 HIO720917:HIO721118 HSK720917:HSK721118 ICG720917:ICG721118 IMC720917:IMC721118 IVY720917:IVY721118 JFU720917:JFU721118 JPQ720917:JPQ721118 JZM720917:JZM721118 KJI720917:KJI721118 KTE720917:KTE721118 LDA720917:LDA721118 LMW720917:LMW721118 LWS720917:LWS721118 MGO720917:MGO721118 MQK720917:MQK721118 NAG720917:NAG721118 NKC720917:NKC721118 NTY720917:NTY721118 ODU720917:ODU721118 ONQ720917:ONQ721118 OXM720917:OXM721118 PHI720917:PHI721118 PRE720917:PRE721118 QBA720917:QBA721118 QKW720917:QKW721118 QUS720917:QUS721118 REO720917:REO721118 ROK720917:ROK721118 RYG720917:RYG721118 SIC720917:SIC721118 SRY720917:SRY721118 TBU720917:TBU721118 TLQ720917:TLQ721118 TVM720917:TVM721118 UFI720917:UFI721118 UPE720917:UPE721118 UZA720917:UZA721118 VIW720917:VIW721118 VSS720917:VSS721118 WCO720917:WCO721118 WMK720917:WMK721118 WWG720917:WWG721118 Y786453:Y786654 JU786453:JU786654 TQ786453:TQ786654 ADM786453:ADM786654 ANI786453:ANI786654 AXE786453:AXE786654 BHA786453:BHA786654 BQW786453:BQW786654 CAS786453:CAS786654 CKO786453:CKO786654 CUK786453:CUK786654 DEG786453:DEG786654 DOC786453:DOC786654 DXY786453:DXY786654 EHU786453:EHU786654 ERQ786453:ERQ786654 FBM786453:FBM786654 FLI786453:FLI786654 FVE786453:FVE786654 GFA786453:GFA786654 GOW786453:GOW786654 GYS786453:GYS786654 HIO786453:HIO786654 HSK786453:HSK786654 ICG786453:ICG786654 IMC786453:IMC786654 IVY786453:IVY786654 JFU786453:JFU786654 JPQ786453:JPQ786654 JZM786453:JZM786654 KJI786453:KJI786654 KTE786453:KTE786654 LDA786453:LDA786654 LMW786453:LMW786654 LWS786453:LWS786654 MGO786453:MGO786654 MQK786453:MQK786654 NAG786453:NAG786654 NKC786453:NKC786654 NTY786453:NTY786654 ODU786453:ODU786654 ONQ786453:ONQ786654 OXM786453:OXM786654 PHI786453:PHI786654 PRE786453:PRE786654 QBA786453:QBA786654 QKW786453:QKW786654 QUS786453:QUS786654 REO786453:REO786654 ROK786453:ROK786654 RYG786453:RYG786654 SIC786453:SIC786654 SRY786453:SRY786654 TBU786453:TBU786654 TLQ786453:TLQ786654 TVM786453:TVM786654 UFI786453:UFI786654 UPE786453:UPE786654 UZA786453:UZA786654 VIW786453:VIW786654 VSS786453:VSS786654 WCO786453:WCO786654 WMK786453:WMK786654 WWG786453:WWG786654 Y851989:Y852190 JU851989:JU852190 TQ851989:TQ852190 ADM851989:ADM852190 ANI851989:ANI852190 AXE851989:AXE852190 BHA851989:BHA852190 BQW851989:BQW852190 CAS851989:CAS852190 CKO851989:CKO852190 CUK851989:CUK852190 DEG851989:DEG852190 DOC851989:DOC852190 DXY851989:DXY852190 EHU851989:EHU852190 ERQ851989:ERQ852190 FBM851989:FBM852190 FLI851989:FLI852190 FVE851989:FVE852190 GFA851989:GFA852190 GOW851989:GOW852190 GYS851989:GYS852190 HIO851989:HIO852190 HSK851989:HSK852190 ICG851989:ICG852190 IMC851989:IMC852190 IVY851989:IVY852190 JFU851989:JFU852190 JPQ851989:JPQ852190 JZM851989:JZM852190 KJI851989:KJI852190 KTE851989:KTE852190 LDA851989:LDA852190 LMW851989:LMW852190 LWS851989:LWS852190 MGO851989:MGO852190 MQK851989:MQK852190 NAG851989:NAG852190 NKC851989:NKC852190 NTY851989:NTY852190 ODU851989:ODU852190 ONQ851989:ONQ852190 OXM851989:OXM852190 PHI851989:PHI852190 PRE851989:PRE852190 QBA851989:QBA852190 QKW851989:QKW852190 QUS851989:QUS852190 REO851989:REO852190 ROK851989:ROK852190 RYG851989:RYG852190 SIC851989:SIC852190 SRY851989:SRY852190 TBU851989:TBU852190 TLQ851989:TLQ852190 TVM851989:TVM852190 UFI851989:UFI852190 UPE851989:UPE852190 UZA851989:UZA852190 VIW851989:VIW852190 VSS851989:VSS852190 WCO851989:WCO852190 WMK851989:WMK852190 WWG851989:WWG852190 Y917525:Y917726 JU917525:JU917726 TQ917525:TQ917726 ADM917525:ADM917726 ANI917525:ANI917726 AXE917525:AXE917726 BHA917525:BHA917726 BQW917525:BQW917726 CAS917525:CAS917726 CKO917525:CKO917726 CUK917525:CUK917726 DEG917525:DEG917726 DOC917525:DOC917726 DXY917525:DXY917726 EHU917525:EHU917726 ERQ917525:ERQ917726 FBM917525:FBM917726 FLI917525:FLI917726 FVE917525:FVE917726 GFA917525:GFA917726 GOW917525:GOW917726 GYS917525:GYS917726 HIO917525:HIO917726 HSK917525:HSK917726 ICG917525:ICG917726 IMC917525:IMC917726 IVY917525:IVY917726 JFU917525:JFU917726 JPQ917525:JPQ917726 JZM917525:JZM917726 KJI917525:KJI917726 KTE917525:KTE917726 LDA917525:LDA917726 LMW917525:LMW917726 LWS917525:LWS917726 MGO917525:MGO917726 MQK917525:MQK917726 NAG917525:NAG917726 NKC917525:NKC917726 NTY917525:NTY917726 ODU917525:ODU917726 ONQ917525:ONQ917726 OXM917525:OXM917726 PHI917525:PHI917726 PRE917525:PRE917726 QBA917525:QBA917726 QKW917525:QKW917726 QUS917525:QUS917726 REO917525:REO917726 ROK917525:ROK917726 RYG917525:RYG917726 SIC917525:SIC917726 SRY917525:SRY917726 TBU917525:TBU917726 TLQ917525:TLQ917726 TVM917525:TVM917726 UFI917525:UFI917726 UPE917525:UPE917726 UZA917525:UZA917726 VIW917525:VIW917726 VSS917525:VSS917726 WCO917525:WCO917726 WMK917525:WMK917726 WWG917525:WWG917726 Y983061:Y983262 JU983061:JU983262 TQ983061:TQ983262 ADM983061:ADM983262 ANI983061:ANI983262 AXE983061:AXE983262 BHA983061:BHA983262 BQW983061:BQW983262 CAS983061:CAS983262 CKO983061:CKO983262 CUK983061:CUK983262 DEG983061:DEG983262 DOC983061:DOC983262 DXY983061:DXY983262 EHU983061:EHU983262 ERQ983061:ERQ983262 FBM983061:FBM983262 FLI983061:FLI983262 FVE983061:FVE983262 GFA983061:GFA983262 GOW983061:GOW983262 GYS983061:GYS983262 HIO983061:HIO983262 HSK983061:HSK983262 ICG983061:ICG983262 IMC983061:IMC983262 IVY983061:IVY983262 JFU983061:JFU983262 JPQ983061:JPQ983262 JZM983061:JZM983262 KJI983061:KJI983262 KTE983061:KTE983262 LDA983061:LDA983262 LMW983061:LMW983262 LWS983061:LWS983262 MGO983061:MGO983262 MQK983061:MQK983262 NAG983061:NAG983262 NKC983061:NKC983262 NTY983061:NTY983262 ODU983061:ODU983262 ONQ983061:ONQ983262 OXM983061:OXM983262 PHI983061:PHI983262 PRE983061:PRE983262 QBA983061:QBA983262 QKW983061:QKW983262 QUS983061:QUS983262 REO983061:REO983262 ROK983061:ROK983262 RYG983061:RYG983262 SIC983061:SIC983262 SRY983061:SRY983262 TBU983061:TBU983262 TLQ983061:TLQ983262 TVM983061:TVM983262 UFI983061:UFI983262 UPE983061:UPE983262 UZA983061:UZA983262 VIW983061:VIW983262 VSS983061:VSS983262 WCO983061:WCO983262 WMK983061:WMK983262 WWG16:WWG222 WMK16:WMK222 WCO16:WCO222 VSS16:VSS222 VIW16:VIW222 UZA16:UZA222 UPE16:UPE222 UFI16:UFI222 TVM16:TVM222 TLQ16:TLQ222 TBU16:TBU222 SRY16:SRY222 SIC16:SIC222 RYG16:RYG222 ROK16:ROK222 REO16:REO222 QUS16:QUS222 QKW16:QKW222 QBA16:QBA222 PRE16:PRE222 PHI16:PHI222 OXM16:OXM222 ONQ16:ONQ222 ODU16:ODU222 NTY16:NTY222 NKC16:NKC222 NAG16:NAG222 MQK16:MQK222 MGO16:MGO222 LWS16:LWS222 LMW16:LMW222 LDA16:LDA222 KTE16:KTE222 KJI16:KJI222 JZM16:JZM222 JPQ16:JPQ222 JFU16:JFU222 IVY16:IVY222 IMC16:IMC222 ICG16:ICG222 HSK16:HSK222 HIO16:HIO222 GYS16:GYS222 GOW16:GOW222 GFA16:GFA222 FVE16:FVE222 FLI16:FLI222 FBM16:FBM222 ERQ16:ERQ222 EHU16:EHU222 DXY16:DXY222 DOC16:DOC222 DEG16:DEG222 CUK16:CUK222 CKO16:CKO222 CAS16:CAS222 BQW16:BQW222 BHA16:BHA222 AXE16:AXE222 ANI16:ANI222 ADM16:ADM222 TQ16:TQ222 JU16:JU222 Y16:Y222">
      <formula1>"RA,RP,CP,OU"</formula1>
      <formula2>0</formula2>
    </dataValidation>
    <dataValidation type="list" allowBlank="1" sqref="P14 JL14 TH14 ADD14 AMZ14 AWV14 BGR14 BQN14 CAJ14 CKF14 CUB14 DDX14 DNT14 DXP14 EHL14 ERH14 FBD14 FKZ14 FUV14 GER14 GON14 GYJ14 HIF14 HSB14 IBX14 ILT14 IVP14 JFL14 JPH14 JZD14 KIZ14 KSV14 LCR14 LMN14 LWJ14 MGF14 MQB14 MZX14 NJT14 NTP14 ODL14 ONH14 OXD14 PGZ14 PQV14 QAR14 QKN14 QUJ14 REF14 ROB14 RXX14 SHT14 SRP14 TBL14 TLH14 TVD14 UEZ14 UOV14 UYR14 VIN14 VSJ14 WCF14 WMB14 WVX14 P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P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P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P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P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P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P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P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P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P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P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P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P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P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P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WVX983061:WVX983262 P65557:P65758 JL65557:JL65758 TH65557:TH65758 ADD65557:ADD65758 AMZ65557:AMZ65758 AWV65557:AWV65758 BGR65557:BGR65758 BQN65557:BQN65758 CAJ65557:CAJ65758 CKF65557:CKF65758 CUB65557:CUB65758 DDX65557:DDX65758 DNT65557:DNT65758 DXP65557:DXP65758 EHL65557:EHL65758 ERH65557:ERH65758 FBD65557:FBD65758 FKZ65557:FKZ65758 FUV65557:FUV65758 GER65557:GER65758 GON65557:GON65758 GYJ65557:GYJ65758 HIF65557:HIF65758 HSB65557:HSB65758 IBX65557:IBX65758 ILT65557:ILT65758 IVP65557:IVP65758 JFL65557:JFL65758 JPH65557:JPH65758 JZD65557:JZD65758 KIZ65557:KIZ65758 KSV65557:KSV65758 LCR65557:LCR65758 LMN65557:LMN65758 LWJ65557:LWJ65758 MGF65557:MGF65758 MQB65557:MQB65758 MZX65557:MZX65758 NJT65557:NJT65758 NTP65557:NTP65758 ODL65557:ODL65758 ONH65557:ONH65758 OXD65557:OXD65758 PGZ65557:PGZ65758 PQV65557:PQV65758 QAR65557:QAR65758 QKN65557:QKN65758 QUJ65557:QUJ65758 REF65557:REF65758 ROB65557:ROB65758 RXX65557:RXX65758 SHT65557:SHT65758 SRP65557:SRP65758 TBL65557:TBL65758 TLH65557:TLH65758 TVD65557:TVD65758 UEZ65557:UEZ65758 UOV65557:UOV65758 UYR65557:UYR65758 VIN65557:VIN65758 VSJ65557:VSJ65758 WCF65557:WCF65758 WMB65557:WMB65758 WVX65557:WVX65758 P131093:P131294 JL131093:JL131294 TH131093:TH131294 ADD131093:ADD131294 AMZ131093:AMZ131294 AWV131093:AWV131294 BGR131093:BGR131294 BQN131093:BQN131294 CAJ131093:CAJ131294 CKF131093:CKF131294 CUB131093:CUB131294 DDX131093:DDX131294 DNT131093:DNT131294 DXP131093:DXP131294 EHL131093:EHL131294 ERH131093:ERH131294 FBD131093:FBD131294 FKZ131093:FKZ131294 FUV131093:FUV131294 GER131093:GER131294 GON131093:GON131294 GYJ131093:GYJ131294 HIF131093:HIF131294 HSB131093:HSB131294 IBX131093:IBX131294 ILT131093:ILT131294 IVP131093:IVP131294 JFL131093:JFL131294 JPH131093:JPH131294 JZD131093:JZD131294 KIZ131093:KIZ131294 KSV131093:KSV131294 LCR131093:LCR131294 LMN131093:LMN131294 LWJ131093:LWJ131294 MGF131093:MGF131294 MQB131093:MQB131294 MZX131093:MZX131294 NJT131093:NJT131294 NTP131093:NTP131294 ODL131093:ODL131294 ONH131093:ONH131294 OXD131093:OXD131294 PGZ131093:PGZ131294 PQV131093:PQV131294 QAR131093:QAR131294 QKN131093:QKN131294 QUJ131093:QUJ131294 REF131093:REF131294 ROB131093:ROB131294 RXX131093:RXX131294 SHT131093:SHT131294 SRP131093:SRP131294 TBL131093:TBL131294 TLH131093:TLH131294 TVD131093:TVD131294 UEZ131093:UEZ131294 UOV131093:UOV131294 UYR131093:UYR131294 VIN131093:VIN131294 VSJ131093:VSJ131294 WCF131093:WCF131294 WMB131093:WMB131294 WVX131093:WVX131294 P196629:P196830 JL196629:JL196830 TH196629:TH196830 ADD196629:ADD196830 AMZ196629:AMZ196830 AWV196629:AWV196830 BGR196629:BGR196830 BQN196629:BQN196830 CAJ196629:CAJ196830 CKF196629:CKF196830 CUB196629:CUB196830 DDX196629:DDX196830 DNT196629:DNT196830 DXP196629:DXP196830 EHL196629:EHL196830 ERH196629:ERH196830 FBD196629:FBD196830 FKZ196629:FKZ196830 FUV196629:FUV196830 GER196629:GER196830 GON196629:GON196830 GYJ196629:GYJ196830 HIF196629:HIF196830 HSB196629:HSB196830 IBX196629:IBX196830 ILT196629:ILT196830 IVP196629:IVP196830 JFL196629:JFL196830 JPH196629:JPH196830 JZD196629:JZD196830 KIZ196629:KIZ196830 KSV196629:KSV196830 LCR196629:LCR196830 LMN196629:LMN196830 LWJ196629:LWJ196830 MGF196629:MGF196830 MQB196629:MQB196830 MZX196629:MZX196830 NJT196629:NJT196830 NTP196629:NTP196830 ODL196629:ODL196830 ONH196629:ONH196830 OXD196629:OXD196830 PGZ196629:PGZ196830 PQV196629:PQV196830 QAR196629:QAR196830 QKN196629:QKN196830 QUJ196629:QUJ196830 REF196629:REF196830 ROB196629:ROB196830 RXX196629:RXX196830 SHT196629:SHT196830 SRP196629:SRP196830 TBL196629:TBL196830 TLH196629:TLH196830 TVD196629:TVD196830 UEZ196629:UEZ196830 UOV196629:UOV196830 UYR196629:UYR196830 VIN196629:VIN196830 VSJ196629:VSJ196830 WCF196629:WCF196830 WMB196629:WMB196830 WVX196629:WVX196830 P262165:P262366 JL262165:JL262366 TH262165:TH262366 ADD262165:ADD262366 AMZ262165:AMZ262366 AWV262165:AWV262366 BGR262165:BGR262366 BQN262165:BQN262366 CAJ262165:CAJ262366 CKF262165:CKF262366 CUB262165:CUB262366 DDX262165:DDX262366 DNT262165:DNT262366 DXP262165:DXP262366 EHL262165:EHL262366 ERH262165:ERH262366 FBD262165:FBD262366 FKZ262165:FKZ262366 FUV262165:FUV262366 GER262165:GER262366 GON262165:GON262366 GYJ262165:GYJ262366 HIF262165:HIF262366 HSB262165:HSB262366 IBX262165:IBX262366 ILT262165:ILT262366 IVP262165:IVP262366 JFL262165:JFL262366 JPH262165:JPH262366 JZD262165:JZD262366 KIZ262165:KIZ262366 KSV262165:KSV262366 LCR262165:LCR262366 LMN262165:LMN262366 LWJ262165:LWJ262366 MGF262165:MGF262366 MQB262165:MQB262366 MZX262165:MZX262366 NJT262165:NJT262366 NTP262165:NTP262366 ODL262165:ODL262366 ONH262165:ONH262366 OXD262165:OXD262366 PGZ262165:PGZ262366 PQV262165:PQV262366 QAR262165:QAR262366 QKN262165:QKN262366 QUJ262165:QUJ262366 REF262165:REF262366 ROB262165:ROB262366 RXX262165:RXX262366 SHT262165:SHT262366 SRP262165:SRP262366 TBL262165:TBL262366 TLH262165:TLH262366 TVD262165:TVD262366 UEZ262165:UEZ262366 UOV262165:UOV262366 UYR262165:UYR262366 VIN262165:VIN262366 VSJ262165:VSJ262366 WCF262165:WCF262366 WMB262165:WMB262366 WVX262165:WVX262366 P327701:P327902 JL327701:JL327902 TH327701:TH327902 ADD327701:ADD327902 AMZ327701:AMZ327902 AWV327701:AWV327902 BGR327701:BGR327902 BQN327701:BQN327902 CAJ327701:CAJ327902 CKF327701:CKF327902 CUB327701:CUB327902 DDX327701:DDX327902 DNT327701:DNT327902 DXP327701:DXP327902 EHL327701:EHL327902 ERH327701:ERH327902 FBD327701:FBD327902 FKZ327701:FKZ327902 FUV327701:FUV327902 GER327701:GER327902 GON327701:GON327902 GYJ327701:GYJ327902 HIF327701:HIF327902 HSB327701:HSB327902 IBX327701:IBX327902 ILT327701:ILT327902 IVP327701:IVP327902 JFL327701:JFL327902 JPH327701:JPH327902 JZD327701:JZD327902 KIZ327701:KIZ327902 KSV327701:KSV327902 LCR327701:LCR327902 LMN327701:LMN327902 LWJ327701:LWJ327902 MGF327701:MGF327902 MQB327701:MQB327902 MZX327701:MZX327902 NJT327701:NJT327902 NTP327701:NTP327902 ODL327701:ODL327902 ONH327701:ONH327902 OXD327701:OXD327902 PGZ327701:PGZ327902 PQV327701:PQV327902 QAR327701:QAR327902 QKN327701:QKN327902 QUJ327701:QUJ327902 REF327701:REF327902 ROB327701:ROB327902 RXX327701:RXX327902 SHT327701:SHT327902 SRP327701:SRP327902 TBL327701:TBL327902 TLH327701:TLH327902 TVD327701:TVD327902 UEZ327701:UEZ327902 UOV327701:UOV327902 UYR327701:UYR327902 VIN327701:VIN327902 VSJ327701:VSJ327902 WCF327701:WCF327902 WMB327701:WMB327902 WVX327701:WVX327902 P393237:P393438 JL393237:JL393438 TH393237:TH393438 ADD393237:ADD393438 AMZ393237:AMZ393438 AWV393237:AWV393438 BGR393237:BGR393438 BQN393237:BQN393438 CAJ393237:CAJ393438 CKF393237:CKF393438 CUB393237:CUB393438 DDX393237:DDX393438 DNT393237:DNT393438 DXP393237:DXP393438 EHL393237:EHL393438 ERH393237:ERH393438 FBD393237:FBD393438 FKZ393237:FKZ393438 FUV393237:FUV393438 GER393237:GER393438 GON393237:GON393438 GYJ393237:GYJ393438 HIF393237:HIF393438 HSB393237:HSB393438 IBX393237:IBX393438 ILT393237:ILT393438 IVP393237:IVP393438 JFL393237:JFL393438 JPH393237:JPH393438 JZD393237:JZD393438 KIZ393237:KIZ393438 KSV393237:KSV393438 LCR393237:LCR393438 LMN393237:LMN393438 LWJ393237:LWJ393438 MGF393237:MGF393438 MQB393237:MQB393438 MZX393237:MZX393438 NJT393237:NJT393438 NTP393237:NTP393438 ODL393237:ODL393438 ONH393237:ONH393438 OXD393237:OXD393438 PGZ393237:PGZ393438 PQV393237:PQV393438 QAR393237:QAR393438 QKN393237:QKN393438 QUJ393237:QUJ393438 REF393237:REF393438 ROB393237:ROB393438 RXX393237:RXX393438 SHT393237:SHT393438 SRP393237:SRP393438 TBL393237:TBL393438 TLH393237:TLH393438 TVD393237:TVD393438 UEZ393237:UEZ393438 UOV393237:UOV393438 UYR393237:UYR393438 VIN393237:VIN393438 VSJ393237:VSJ393438 WCF393237:WCF393438 WMB393237:WMB393438 WVX393237:WVX393438 P458773:P458974 JL458773:JL458974 TH458773:TH458974 ADD458773:ADD458974 AMZ458773:AMZ458974 AWV458773:AWV458974 BGR458773:BGR458974 BQN458773:BQN458974 CAJ458773:CAJ458974 CKF458773:CKF458974 CUB458773:CUB458974 DDX458773:DDX458974 DNT458773:DNT458974 DXP458773:DXP458974 EHL458773:EHL458974 ERH458773:ERH458974 FBD458773:FBD458974 FKZ458773:FKZ458974 FUV458773:FUV458974 GER458773:GER458974 GON458773:GON458974 GYJ458773:GYJ458974 HIF458773:HIF458974 HSB458773:HSB458974 IBX458773:IBX458974 ILT458773:ILT458974 IVP458773:IVP458974 JFL458773:JFL458974 JPH458773:JPH458974 JZD458773:JZD458974 KIZ458773:KIZ458974 KSV458773:KSV458974 LCR458773:LCR458974 LMN458773:LMN458974 LWJ458773:LWJ458974 MGF458773:MGF458974 MQB458773:MQB458974 MZX458773:MZX458974 NJT458773:NJT458974 NTP458773:NTP458974 ODL458773:ODL458974 ONH458773:ONH458974 OXD458773:OXD458974 PGZ458773:PGZ458974 PQV458773:PQV458974 QAR458773:QAR458974 QKN458773:QKN458974 QUJ458773:QUJ458974 REF458773:REF458974 ROB458773:ROB458974 RXX458773:RXX458974 SHT458773:SHT458974 SRP458773:SRP458974 TBL458773:TBL458974 TLH458773:TLH458974 TVD458773:TVD458974 UEZ458773:UEZ458974 UOV458773:UOV458974 UYR458773:UYR458974 VIN458773:VIN458974 VSJ458773:VSJ458974 WCF458773:WCF458974 WMB458773:WMB458974 WVX458773:WVX458974 P524309:P524510 JL524309:JL524510 TH524309:TH524510 ADD524309:ADD524510 AMZ524309:AMZ524510 AWV524309:AWV524510 BGR524309:BGR524510 BQN524309:BQN524510 CAJ524309:CAJ524510 CKF524309:CKF524510 CUB524309:CUB524510 DDX524309:DDX524510 DNT524309:DNT524510 DXP524309:DXP524510 EHL524309:EHL524510 ERH524309:ERH524510 FBD524309:FBD524510 FKZ524309:FKZ524510 FUV524309:FUV524510 GER524309:GER524510 GON524309:GON524510 GYJ524309:GYJ524510 HIF524309:HIF524510 HSB524309:HSB524510 IBX524309:IBX524510 ILT524309:ILT524510 IVP524309:IVP524510 JFL524309:JFL524510 JPH524309:JPH524510 JZD524309:JZD524510 KIZ524309:KIZ524510 KSV524309:KSV524510 LCR524309:LCR524510 LMN524309:LMN524510 LWJ524309:LWJ524510 MGF524309:MGF524510 MQB524309:MQB524510 MZX524309:MZX524510 NJT524309:NJT524510 NTP524309:NTP524510 ODL524309:ODL524510 ONH524309:ONH524510 OXD524309:OXD524510 PGZ524309:PGZ524510 PQV524309:PQV524510 QAR524309:QAR524510 QKN524309:QKN524510 QUJ524309:QUJ524510 REF524309:REF524510 ROB524309:ROB524510 RXX524309:RXX524510 SHT524309:SHT524510 SRP524309:SRP524510 TBL524309:TBL524510 TLH524309:TLH524510 TVD524309:TVD524510 UEZ524309:UEZ524510 UOV524309:UOV524510 UYR524309:UYR524510 VIN524309:VIN524510 VSJ524309:VSJ524510 WCF524309:WCF524510 WMB524309:WMB524510 WVX524309:WVX524510 P589845:P590046 JL589845:JL590046 TH589845:TH590046 ADD589845:ADD590046 AMZ589845:AMZ590046 AWV589845:AWV590046 BGR589845:BGR590046 BQN589845:BQN590046 CAJ589845:CAJ590046 CKF589845:CKF590046 CUB589845:CUB590046 DDX589845:DDX590046 DNT589845:DNT590046 DXP589845:DXP590046 EHL589845:EHL590046 ERH589845:ERH590046 FBD589845:FBD590046 FKZ589845:FKZ590046 FUV589845:FUV590046 GER589845:GER590046 GON589845:GON590046 GYJ589845:GYJ590046 HIF589845:HIF590046 HSB589845:HSB590046 IBX589845:IBX590046 ILT589845:ILT590046 IVP589845:IVP590046 JFL589845:JFL590046 JPH589845:JPH590046 JZD589845:JZD590046 KIZ589845:KIZ590046 KSV589845:KSV590046 LCR589845:LCR590046 LMN589845:LMN590046 LWJ589845:LWJ590046 MGF589845:MGF590046 MQB589845:MQB590046 MZX589845:MZX590046 NJT589845:NJT590046 NTP589845:NTP590046 ODL589845:ODL590046 ONH589845:ONH590046 OXD589845:OXD590046 PGZ589845:PGZ590046 PQV589845:PQV590046 QAR589845:QAR590046 QKN589845:QKN590046 QUJ589845:QUJ590046 REF589845:REF590046 ROB589845:ROB590046 RXX589845:RXX590046 SHT589845:SHT590046 SRP589845:SRP590046 TBL589845:TBL590046 TLH589845:TLH590046 TVD589845:TVD590046 UEZ589845:UEZ590046 UOV589845:UOV590046 UYR589845:UYR590046 VIN589845:VIN590046 VSJ589845:VSJ590046 WCF589845:WCF590046 WMB589845:WMB590046 WVX589845:WVX590046 P655381:P655582 JL655381:JL655582 TH655381:TH655582 ADD655381:ADD655582 AMZ655381:AMZ655582 AWV655381:AWV655582 BGR655381:BGR655582 BQN655381:BQN655582 CAJ655381:CAJ655582 CKF655381:CKF655582 CUB655381:CUB655582 DDX655381:DDX655582 DNT655381:DNT655582 DXP655381:DXP655582 EHL655381:EHL655582 ERH655381:ERH655582 FBD655381:FBD655582 FKZ655381:FKZ655582 FUV655381:FUV655582 GER655381:GER655582 GON655381:GON655582 GYJ655381:GYJ655582 HIF655381:HIF655582 HSB655381:HSB655582 IBX655381:IBX655582 ILT655381:ILT655582 IVP655381:IVP655582 JFL655381:JFL655582 JPH655381:JPH655582 JZD655381:JZD655582 KIZ655381:KIZ655582 KSV655381:KSV655582 LCR655381:LCR655582 LMN655381:LMN655582 LWJ655381:LWJ655582 MGF655381:MGF655582 MQB655381:MQB655582 MZX655381:MZX655582 NJT655381:NJT655582 NTP655381:NTP655582 ODL655381:ODL655582 ONH655381:ONH655582 OXD655381:OXD655582 PGZ655381:PGZ655582 PQV655381:PQV655582 QAR655381:QAR655582 QKN655381:QKN655582 QUJ655381:QUJ655582 REF655381:REF655582 ROB655381:ROB655582 RXX655381:RXX655582 SHT655381:SHT655582 SRP655381:SRP655582 TBL655381:TBL655582 TLH655381:TLH655582 TVD655381:TVD655582 UEZ655381:UEZ655582 UOV655381:UOV655582 UYR655381:UYR655582 VIN655381:VIN655582 VSJ655381:VSJ655582 WCF655381:WCF655582 WMB655381:WMB655582 WVX655381:WVX655582 P720917:P721118 JL720917:JL721118 TH720917:TH721118 ADD720917:ADD721118 AMZ720917:AMZ721118 AWV720917:AWV721118 BGR720917:BGR721118 BQN720917:BQN721118 CAJ720917:CAJ721118 CKF720917:CKF721118 CUB720917:CUB721118 DDX720917:DDX721118 DNT720917:DNT721118 DXP720917:DXP721118 EHL720917:EHL721118 ERH720917:ERH721118 FBD720917:FBD721118 FKZ720917:FKZ721118 FUV720917:FUV721118 GER720917:GER721118 GON720917:GON721118 GYJ720917:GYJ721118 HIF720917:HIF721118 HSB720917:HSB721118 IBX720917:IBX721118 ILT720917:ILT721118 IVP720917:IVP721118 JFL720917:JFL721118 JPH720917:JPH721118 JZD720917:JZD721118 KIZ720917:KIZ721118 KSV720917:KSV721118 LCR720917:LCR721118 LMN720917:LMN721118 LWJ720917:LWJ721118 MGF720917:MGF721118 MQB720917:MQB721118 MZX720917:MZX721118 NJT720917:NJT721118 NTP720917:NTP721118 ODL720917:ODL721118 ONH720917:ONH721118 OXD720917:OXD721118 PGZ720917:PGZ721118 PQV720917:PQV721118 QAR720917:QAR721118 QKN720917:QKN721118 QUJ720917:QUJ721118 REF720917:REF721118 ROB720917:ROB721118 RXX720917:RXX721118 SHT720917:SHT721118 SRP720917:SRP721118 TBL720917:TBL721118 TLH720917:TLH721118 TVD720917:TVD721118 UEZ720917:UEZ721118 UOV720917:UOV721118 UYR720917:UYR721118 VIN720917:VIN721118 VSJ720917:VSJ721118 WCF720917:WCF721118 WMB720917:WMB721118 WVX720917:WVX721118 P786453:P786654 JL786453:JL786654 TH786453:TH786654 ADD786453:ADD786654 AMZ786453:AMZ786654 AWV786453:AWV786654 BGR786453:BGR786654 BQN786453:BQN786654 CAJ786453:CAJ786654 CKF786453:CKF786654 CUB786453:CUB786654 DDX786453:DDX786654 DNT786453:DNT786654 DXP786453:DXP786654 EHL786453:EHL786654 ERH786453:ERH786654 FBD786453:FBD786654 FKZ786453:FKZ786654 FUV786453:FUV786654 GER786453:GER786654 GON786453:GON786654 GYJ786453:GYJ786654 HIF786453:HIF786654 HSB786453:HSB786654 IBX786453:IBX786654 ILT786453:ILT786654 IVP786453:IVP786654 JFL786453:JFL786654 JPH786453:JPH786654 JZD786453:JZD786654 KIZ786453:KIZ786654 KSV786453:KSV786654 LCR786453:LCR786654 LMN786453:LMN786654 LWJ786453:LWJ786654 MGF786453:MGF786654 MQB786453:MQB786654 MZX786453:MZX786654 NJT786453:NJT786654 NTP786453:NTP786654 ODL786453:ODL786654 ONH786453:ONH786654 OXD786453:OXD786654 PGZ786453:PGZ786654 PQV786453:PQV786654 QAR786453:QAR786654 QKN786453:QKN786654 QUJ786453:QUJ786654 REF786453:REF786654 ROB786453:ROB786654 RXX786453:RXX786654 SHT786453:SHT786654 SRP786453:SRP786654 TBL786453:TBL786654 TLH786453:TLH786654 TVD786453:TVD786654 UEZ786453:UEZ786654 UOV786453:UOV786654 UYR786453:UYR786654 VIN786453:VIN786654 VSJ786453:VSJ786654 WCF786453:WCF786654 WMB786453:WMB786654 WVX786453:WVX786654 P851989:P852190 JL851989:JL852190 TH851989:TH852190 ADD851989:ADD852190 AMZ851989:AMZ852190 AWV851989:AWV852190 BGR851989:BGR852190 BQN851989:BQN852190 CAJ851989:CAJ852190 CKF851989:CKF852190 CUB851989:CUB852190 DDX851989:DDX852190 DNT851989:DNT852190 DXP851989:DXP852190 EHL851989:EHL852190 ERH851989:ERH852190 FBD851989:FBD852190 FKZ851989:FKZ852190 FUV851989:FUV852190 GER851989:GER852190 GON851989:GON852190 GYJ851989:GYJ852190 HIF851989:HIF852190 HSB851989:HSB852190 IBX851989:IBX852190 ILT851989:ILT852190 IVP851989:IVP852190 JFL851989:JFL852190 JPH851989:JPH852190 JZD851989:JZD852190 KIZ851989:KIZ852190 KSV851989:KSV852190 LCR851989:LCR852190 LMN851989:LMN852190 LWJ851989:LWJ852190 MGF851989:MGF852190 MQB851989:MQB852190 MZX851989:MZX852190 NJT851989:NJT852190 NTP851989:NTP852190 ODL851989:ODL852190 ONH851989:ONH852190 OXD851989:OXD852190 PGZ851989:PGZ852190 PQV851989:PQV852190 QAR851989:QAR852190 QKN851989:QKN852190 QUJ851989:QUJ852190 REF851989:REF852190 ROB851989:ROB852190 RXX851989:RXX852190 SHT851989:SHT852190 SRP851989:SRP852190 TBL851989:TBL852190 TLH851989:TLH852190 TVD851989:TVD852190 UEZ851989:UEZ852190 UOV851989:UOV852190 UYR851989:UYR852190 VIN851989:VIN852190 VSJ851989:VSJ852190 WCF851989:WCF852190 WMB851989:WMB852190 WVX851989:WVX852190 P917525:P917726 JL917525:JL917726 TH917525:TH917726 ADD917525:ADD917726 AMZ917525:AMZ917726 AWV917525:AWV917726 BGR917525:BGR917726 BQN917525:BQN917726 CAJ917525:CAJ917726 CKF917525:CKF917726 CUB917525:CUB917726 DDX917525:DDX917726 DNT917525:DNT917726 DXP917525:DXP917726 EHL917525:EHL917726 ERH917525:ERH917726 FBD917525:FBD917726 FKZ917525:FKZ917726 FUV917525:FUV917726 GER917525:GER917726 GON917525:GON917726 GYJ917525:GYJ917726 HIF917525:HIF917726 HSB917525:HSB917726 IBX917525:IBX917726 ILT917525:ILT917726 IVP917525:IVP917726 JFL917525:JFL917726 JPH917525:JPH917726 JZD917525:JZD917726 KIZ917525:KIZ917726 KSV917525:KSV917726 LCR917525:LCR917726 LMN917525:LMN917726 LWJ917525:LWJ917726 MGF917525:MGF917726 MQB917525:MQB917726 MZX917525:MZX917726 NJT917525:NJT917726 NTP917525:NTP917726 ODL917525:ODL917726 ONH917525:ONH917726 OXD917525:OXD917726 PGZ917525:PGZ917726 PQV917525:PQV917726 QAR917525:QAR917726 QKN917525:QKN917726 QUJ917525:QUJ917726 REF917525:REF917726 ROB917525:ROB917726 RXX917525:RXX917726 SHT917525:SHT917726 SRP917525:SRP917726 TBL917525:TBL917726 TLH917525:TLH917726 TVD917525:TVD917726 UEZ917525:UEZ917726 UOV917525:UOV917726 UYR917525:UYR917726 VIN917525:VIN917726 VSJ917525:VSJ917726 WCF917525:WCF917726 WMB917525:WMB917726 WVX917525:WVX917726 P983061:P983262 JL983061:JL983262 TH983061:TH983262 ADD983061:ADD983262 AMZ983061:AMZ983262 AWV983061:AWV983262 BGR983061:BGR983262 BQN983061:BQN983262 CAJ983061:CAJ983262 CKF983061:CKF983262 CUB983061:CUB983262 DDX983061:DDX983262 DNT983061:DNT983262 DXP983061:DXP983262 EHL983061:EHL983262 ERH983061:ERH983262 FBD983061:FBD983262 FKZ983061:FKZ983262 FUV983061:FUV983262 GER983061:GER983262 GON983061:GON983262 GYJ983061:GYJ983262 HIF983061:HIF983262 HSB983061:HSB983262 IBX983061:IBX983262 ILT983061:ILT983262 IVP983061:IVP983262 JFL983061:JFL983262 JPH983061:JPH983262 JZD983061:JZD983262 KIZ983061:KIZ983262 KSV983061:KSV983262 LCR983061:LCR983262 LMN983061:LMN983262 LWJ983061:LWJ983262 MGF983061:MGF983262 MQB983061:MQB983262 MZX983061:MZX983262 NJT983061:NJT983262 NTP983061:NTP983262 ODL983061:ODL983262 ONH983061:ONH983262 OXD983061:OXD983262 PGZ983061:PGZ983262 PQV983061:PQV983262 QAR983061:QAR983262 QKN983061:QKN983262 QUJ983061:QUJ983262 REF983061:REF983262 ROB983061:ROB983262 RXX983061:RXX983262 SHT983061:SHT983262 SRP983061:SRP983262 TBL983061:TBL983262 TLH983061:TLH983262 TVD983061:TVD983262 UEZ983061:UEZ983262 UOV983061:UOV983262 UYR983061:UYR983262 VIN983061:VIN983262 VSJ983061:VSJ983262 WCF983061:WCF983262 WMB983061:WMB983262 P16:P222 WMB16:WMB222 WCF16:WCF222 VSJ16:VSJ222 VIN16:VIN222 UYR16:UYR222 UOV16:UOV222 UEZ16:UEZ222 TVD16:TVD222 TLH16:TLH222 TBL16:TBL222 SRP16:SRP222 SHT16:SHT222 RXX16:RXX222 ROB16:ROB222 REF16:REF222 QUJ16:QUJ222 QKN16:QKN222 QAR16:QAR222 PQV16:PQV222 PGZ16:PGZ222 OXD16:OXD222 ONH16:ONH222 ODL16:ODL222 NTP16:NTP222 NJT16:NJT222 MZX16:MZX222 MQB16:MQB222 MGF16:MGF222 LWJ16:LWJ222 LMN16:LMN222 LCR16:LCR222 KSV16:KSV222 KIZ16:KIZ222 JZD16:JZD222 JPH16:JPH222 JFL16:JFL222 IVP16:IVP222 ILT16:ILT222 IBX16:IBX222 HSB16:HSB222 HIF16:HIF222 GYJ16:GYJ222 GON16:GON222 GER16:GER222 FUV16:FUV222 FKZ16:FKZ222 FBD16:FBD222 ERH16:ERH222 EHL16:EHL222 DXP16:DXP222 DNT16:DNT222 DDX16:DDX222 CUB16:CUB222 CKF16:CKF222 CAJ16:CAJ222 BQN16:BQN222 BGR16:BGR222 AWV16:AWV222 AMZ16:AMZ222 ADD16:ADD222 TH16:TH222 JL16:JL222 WVX16:WVX222">
      <formula1>"SINAPI,SINAPI-I,SICRO,Composição,Cotação"</formula1>
      <formula2>0</formula2>
    </dataValidation>
    <dataValidation type="decimal" operator="greaterThan" allowBlank="1" showErrorMessage="1" error="Apenas números decimais maiores que zero." sqref="U14 JQ14 TM14 ADI14 ANE14 AXA14 BGW14 BQS14 CAO14 CKK14 CUG14 DEC14 DNY14 DXU14 EHQ14 ERM14 FBI14 FLE14 FVA14 GEW14 GOS14 GYO14 HIK14 HSG14 ICC14 ILY14 IVU14 JFQ14 JPM14 JZI14 KJE14 KTA14 LCW14 LMS14 LWO14 MGK14 MQG14 NAC14 NJY14 NTU14 ODQ14 ONM14 OXI14 PHE14 PRA14 QAW14 QKS14 QUO14 REK14 ROG14 RYC14 SHY14 SRU14 TBQ14 TLM14 TVI14 UFE14 UPA14 UYW14 VIS14 VSO14 WCK14 WMG14 WWC14 U65555 JQ65555 TM65555 ADI65555 ANE65555 AXA65555 BGW65555 BQS65555 CAO65555 CKK65555 CUG65555 DEC65555 DNY65555 DXU65555 EHQ65555 ERM65555 FBI65555 FLE65555 FVA65555 GEW65555 GOS65555 GYO65555 HIK65555 HSG65555 ICC65555 ILY65555 IVU65555 JFQ65555 JPM65555 JZI65555 KJE65555 KTA65555 LCW65555 LMS65555 LWO65555 MGK65555 MQG65555 NAC65555 NJY65555 NTU65555 ODQ65555 ONM65555 OXI65555 PHE65555 PRA65555 QAW65555 QKS65555 QUO65555 REK65555 ROG65555 RYC65555 SHY65555 SRU65555 TBQ65555 TLM65555 TVI65555 UFE65555 UPA65555 UYW65555 VIS65555 VSO65555 WCK65555 WMG65555 WWC65555 U131091 JQ131091 TM131091 ADI131091 ANE131091 AXA131091 BGW131091 BQS131091 CAO131091 CKK131091 CUG131091 DEC131091 DNY131091 DXU131091 EHQ131091 ERM131091 FBI131091 FLE131091 FVA131091 GEW131091 GOS131091 GYO131091 HIK131091 HSG131091 ICC131091 ILY131091 IVU131091 JFQ131091 JPM131091 JZI131091 KJE131091 KTA131091 LCW131091 LMS131091 LWO131091 MGK131091 MQG131091 NAC131091 NJY131091 NTU131091 ODQ131091 ONM131091 OXI131091 PHE131091 PRA131091 QAW131091 QKS131091 QUO131091 REK131091 ROG131091 RYC131091 SHY131091 SRU131091 TBQ131091 TLM131091 TVI131091 UFE131091 UPA131091 UYW131091 VIS131091 VSO131091 WCK131091 WMG131091 WWC131091 U196627 JQ196627 TM196627 ADI196627 ANE196627 AXA196627 BGW196627 BQS196627 CAO196627 CKK196627 CUG196627 DEC196627 DNY196627 DXU196627 EHQ196627 ERM196627 FBI196627 FLE196627 FVA196627 GEW196627 GOS196627 GYO196627 HIK196627 HSG196627 ICC196627 ILY196627 IVU196627 JFQ196627 JPM196627 JZI196627 KJE196627 KTA196627 LCW196627 LMS196627 LWO196627 MGK196627 MQG196627 NAC196627 NJY196627 NTU196627 ODQ196627 ONM196627 OXI196627 PHE196627 PRA196627 QAW196627 QKS196627 QUO196627 REK196627 ROG196627 RYC196627 SHY196627 SRU196627 TBQ196627 TLM196627 TVI196627 UFE196627 UPA196627 UYW196627 VIS196627 VSO196627 WCK196627 WMG196627 WWC196627 U262163 JQ262163 TM262163 ADI262163 ANE262163 AXA262163 BGW262163 BQS262163 CAO262163 CKK262163 CUG262163 DEC262163 DNY262163 DXU262163 EHQ262163 ERM262163 FBI262163 FLE262163 FVA262163 GEW262163 GOS262163 GYO262163 HIK262163 HSG262163 ICC262163 ILY262163 IVU262163 JFQ262163 JPM262163 JZI262163 KJE262163 KTA262163 LCW262163 LMS262163 LWO262163 MGK262163 MQG262163 NAC262163 NJY262163 NTU262163 ODQ262163 ONM262163 OXI262163 PHE262163 PRA262163 QAW262163 QKS262163 QUO262163 REK262163 ROG262163 RYC262163 SHY262163 SRU262163 TBQ262163 TLM262163 TVI262163 UFE262163 UPA262163 UYW262163 VIS262163 VSO262163 WCK262163 WMG262163 WWC262163 U327699 JQ327699 TM327699 ADI327699 ANE327699 AXA327699 BGW327699 BQS327699 CAO327699 CKK327699 CUG327699 DEC327699 DNY327699 DXU327699 EHQ327699 ERM327699 FBI327699 FLE327699 FVA327699 GEW327699 GOS327699 GYO327699 HIK327699 HSG327699 ICC327699 ILY327699 IVU327699 JFQ327699 JPM327699 JZI327699 KJE327699 KTA327699 LCW327699 LMS327699 LWO327699 MGK327699 MQG327699 NAC327699 NJY327699 NTU327699 ODQ327699 ONM327699 OXI327699 PHE327699 PRA327699 QAW327699 QKS327699 QUO327699 REK327699 ROG327699 RYC327699 SHY327699 SRU327699 TBQ327699 TLM327699 TVI327699 UFE327699 UPA327699 UYW327699 VIS327699 VSO327699 WCK327699 WMG327699 WWC327699 U393235 JQ393235 TM393235 ADI393235 ANE393235 AXA393235 BGW393235 BQS393235 CAO393235 CKK393235 CUG393235 DEC393235 DNY393235 DXU393235 EHQ393235 ERM393235 FBI393235 FLE393235 FVA393235 GEW393235 GOS393235 GYO393235 HIK393235 HSG393235 ICC393235 ILY393235 IVU393235 JFQ393235 JPM393235 JZI393235 KJE393235 KTA393235 LCW393235 LMS393235 LWO393235 MGK393235 MQG393235 NAC393235 NJY393235 NTU393235 ODQ393235 ONM393235 OXI393235 PHE393235 PRA393235 QAW393235 QKS393235 QUO393235 REK393235 ROG393235 RYC393235 SHY393235 SRU393235 TBQ393235 TLM393235 TVI393235 UFE393235 UPA393235 UYW393235 VIS393235 VSO393235 WCK393235 WMG393235 WWC393235 U458771 JQ458771 TM458771 ADI458771 ANE458771 AXA458771 BGW458771 BQS458771 CAO458771 CKK458771 CUG458771 DEC458771 DNY458771 DXU458771 EHQ458771 ERM458771 FBI458771 FLE458771 FVA458771 GEW458771 GOS458771 GYO458771 HIK458771 HSG458771 ICC458771 ILY458771 IVU458771 JFQ458771 JPM458771 JZI458771 KJE458771 KTA458771 LCW458771 LMS458771 LWO458771 MGK458771 MQG458771 NAC458771 NJY458771 NTU458771 ODQ458771 ONM458771 OXI458771 PHE458771 PRA458771 QAW458771 QKS458771 QUO458771 REK458771 ROG458771 RYC458771 SHY458771 SRU458771 TBQ458771 TLM458771 TVI458771 UFE458771 UPA458771 UYW458771 VIS458771 VSO458771 WCK458771 WMG458771 WWC458771 U524307 JQ524307 TM524307 ADI524307 ANE524307 AXA524307 BGW524307 BQS524307 CAO524307 CKK524307 CUG524307 DEC524307 DNY524307 DXU524307 EHQ524307 ERM524307 FBI524307 FLE524307 FVA524307 GEW524307 GOS524307 GYO524307 HIK524307 HSG524307 ICC524307 ILY524307 IVU524307 JFQ524307 JPM524307 JZI524307 KJE524307 KTA524307 LCW524307 LMS524307 LWO524307 MGK524307 MQG524307 NAC524307 NJY524307 NTU524307 ODQ524307 ONM524307 OXI524307 PHE524307 PRA524307 QAW524307 QKS524307 QUO524307 REK524307 ROG524307 RYC524307 SHY524307 SRU524307 TBQ524307 TLM524307 TVI524307 UFE524307 UPA524307 UYW524307 VIS524307 VSO524307 WCK524307 WMG524307 WWC524307 U589843 JQ589843 TM589843 ADI589843 ANE589843 AXA589843 BGW589843 BQS589843 CAO589843 CKK589843 CUG589843 DEC589843 DNY589843 DXU589843 EHQ589843 ERM589843 FBI589843 FLE589843 FVA589843 GEW589843 GOS589843 GYO589843 HIK589843 HSG589843 ICC589843 ILY589843 IVU589843 JFQ589843 JPM589843 JZI589843 KJE589843 KTA589843 LCW589843 LMS589843 LWO589843 MGK589843 MQG589843 NAC589843 NJY589843 NTU589843 ODQ589843 ONM589843 OXI589843 PHE589843 PRA589843 QAW589843 QKS589843 QUO589843 REK589843 ROG589843 RYC589843 SHY589843 SRU589843 TBQ589843 TLM589843 TVI589843 UFE589843 UPA589843 UYW589843 VIS589843 VSO589843 WCK589843 WMG589843 WWC589843 U655379 JQ655379 TM655379 ADI655379 ANE655379 AXA655379 BGW655379 BQS655379 CAO655379 CKK655379 CUG655379 DEC655379 DNY655379 DXU655379 EHQ655379 ERM655379 FBI655379 FLE655379 FVA655379 GEW655379 GOS655379 GYO655379 HIK655379 HSG655379 ICC655379 ILY655379 IVU655379 JFQ655379 JPM655379 JZI655379 KJE655379 KTA655379 LCW655379 LMS655379 LWO655379 MGK655379 MQG655379 NAC655379 NJY655379 NTU655379 ODQ655379 ONM655379 OXI655379 PHE655379 PRA655379 QAW655379 QKS655379 QUO655379 REK655379 ROG655379 RYC655379 SHY655379 SRU655379 TBQ655379 TLM655379 TVI655379 UFE655379 UPA655379 UYW655379 VIS655379 VSO655379 WCK655379 WMG655379 WWC655379 U720915 JQ720915 TM720915 ADI720915 ANE720915 AXA720915 BGW720915 BQS720915 CAO720915 CKK720915 CUG720915 DEC720915 DNY720915 DXU720915 EHQ720915 ERM720915 FBI720915 FLE720915 FVA720915 GEW720915 GOS720915 GYO720915 HIK720915 HSG720915 ICC720915 ILY720915 IVU720915 JFQ720915 JPM720915 JZI720915 KJE720915 KTA720915 LCW720915 LMS720915 LWO720915 MGK720915 MQG720915 NAC720915 NJY720915 NTU720915 ODQ720915 ONM720915 OXI720915 PHE720915 PRA720915 QAW720915 QKS720915 QUO720915 REK720915 ROG720915 RYC720915 SHY720915 SRU720915 TBQ720915 TLM720915 TVI720915 UFE720915 UPA720915 UYW720915 VIS720915 VSO720915 WCK720915 WMG720915 WWC720915 U786451 JQ786451 TM786451 ADI786451 ANE786451 AXA786451 BGW786451 BQS786451 CAO786451 CKK786451 CUG786451 DEC786451 DNY786451 DXU786451 EHQ786451 ERM786451 FBI786451 FLE786451 FVA786451 GEW786451 GOS786451 GYO786451 HIK786451 HSG786451 ICC786451 ILY786451 IVU786451 JFQ786451 JPM786451 JZI786451 KJE786451 KTA786451 LCW786451 LMS786451 LWO786451 MGK786451 MQG786451 NAC786451 NJY786451 NTU786451 ODQ786451 ONM786451 OXI786451 PHE786451 PRA786451 QAW786451 QKS786451 QUO786451 REK786451 ROG786451 RYC786451 SHY786451 SRU786451 TBQ786451 TLM786451 TVI786451 UFE786451 UPA786451 UYW786451 VIS786451 VSO786451 WCK786451 WMG786451 WWC786451 U851987 JQ851987 TM851987 ADI851987 ANE851987 AXA851987 BGW851987 BQS851987 CAO851987 CKK851987 CUG851987 DEC851987 DNY851987 DXU851987 EHQ851987 ERM851987 FBI851987 FLE851987 FVA851987 GEW851987 GOS851987 GYO851987 HIK851987 HSG851987 ICC851987 ILY851987 IVU851987 JFQ851987 JPM851987 JZI851987 KJE851987 KTA851987 LCW851987 LMS851987 LWO851987 MGK851987 MQG851987 NAC851987 NJY851987 NTU851987 ODQ851987 ONM851987 OXI851987 PHE851987 PRA851987 QAW851987 QKS851987 QUO851987 REK851987 ROG851987 RYC851987 SHY851987 SRU851987 TBQ851987 TLM851987 TVI851987 UFE851987 UPA851987 UYW851987 VIS851987 VSO851987 WCK851987 WMG851987 WWC851987 U917523 JQ917523 TM917523 ADI917523 ANE917523 AXA917523 BGW917523 BQS917523 CAO917523 CKK917523 CUG917523 DEC917523 DNY917523 DXU917523 EHQ917523 ERM917523 FBI917523 FLE917523 FVA917523 GEW917523 GOS917523 GYO917523 HIK917523 HSG917523 ICC917523 ILY917523 IVU917523 JFQ917523 JPM917523 JZI917523 KJE917523 KTA917523 LCW917523 LMS917523 LWO917523 MGK917523 MQG917523 NAC917523 NJY917523 NTU917523 ODQ917523 ONM917523 OXI917523 PHE917523 PRA917523 QAW917523 QKS917523 QUO917523 REK917523 ROG917523 RYC917523 SHY917523 SRU917523 TBQ917523 TLM917523 TVI917523 UFE917523 UPA917523 UYW917523 VIS917523 VSO917523 WCK917523 WMG917523 WWC917523 U983059 JQ983059 TM983059 ADI983059 ANE983059 AXA983059 BGW983059 BQS983059 CAO983059 CKK983059 CUG983059 DEC983059 DNY983059 DXU983059 EHQ983059 ERM983059 FBI983059 FLE983059 FVA983059 GEW983059 GOS983059 GYO983059 HIK983059 HSG983059 ICC983059 ILY983059 IVU983059 JFQ983059 JPM983059 JZI983059 KJE983059 KTA983059 LCW983059 LMS983059 LWO983059 MGK983059 MQG983059 NAC983059 NJY983059 NTU983059 ODQ983059 ONM983059 OXI983059 PHE983059 PRA983059 QAW983059 QKS983059 QUO983059 REK983059 ROG983059 RYC983059 SHY983059 SRU983059 TBQ983059 TLM983059 TVI983059 UFE983059 UPA983059 UYW983059 VIS983059 VSO983059 WCK983059 WMG983059 WWC983059 AL14 KH14 UD14 ADZ14 ANV14 AXR14 BHN14 BRJ14 CBF14 CLB14 CUX14 DET14 DOP14 DYL14 EIH14 ESD14 FBZ14 FLV14 FVR14 GFN14 GPJ14 GZF14 HJB14 HSX14 ICT14 IMP14 IWL14 JGH14 JQD14 JZZ14 KJV14 KTR14 LDN14 LNJ14 LXF14 MHB14 MQX14 NAT14 NKP14 NUL14 OEH14 OOD14 OXZ14 PHV14 PRR14 QBN14 QLJ14 QVF14 RFB14 ROX14 RYT14 SIP14 SSL14 TCH14 TMD14 TVZ14 UFV14 UPR14 UZN14 VJJ14 VTF14 WDB14 WMX14 WWT14 AL65555 KH65555 UD65555 ADZ65555 ANV65555 AXR65555 BHN65555 BRJ65555 CBF65555 CLB65555 CUX65555 DET65555 DOP65555 DYL65555 EIH65555 ESD65555 FBZ65555 FLV65555 FVR65555 GFN65555 GPJ65555 GZF65555 HJB65555 HSX65555 ICT65555 IMP65555 IWL65555 JGH65555 JQD65555 JZZ65555 KJV65555 KTR65555 LDN65555 LNJ65555 LXF65555 MHB65555 MQX65555 NAT65555 NKP65555 NUL65555 OEH65555 OOD65555 OXZ65555 PHV65555 PRR65555 QBN65555 QLJ65555 QVF65555 RFB65555 ROX65555 RYT65555 SIP65555 SSL65555 TCH65555 TMD65555 TVZ65555 UFV65555 UPR65555 UZN65555 VJJ65555 VTF65555 WDB65555 WMX65555 WWT65555 AL131091 KH131091 UD131091 ADZ131091 ANV131091 AXR131091 BHN131091 BRJ131091 CBF131091 CLB131091 CUX131091 DET131091 DOP131091 DYL131091 EIH131091 ESD131091 FBZ131091 FLV131091 FVR131091 GFN131091 GPJ131091 GZF131091 HJB131091 HSX131091 ICT131091 IMP131091 IWL131091 JGH131091 JQD131091 JZZ131091 KJV131091 KTR131091 LDN131091 LNJ131091 LXF131091 MHB131091 MQX131091 NAT131091 NKP131091 NUL131091 OEH131091 OOD131091 OXZ131091 PHV131091 PRR131091 QBN131091 QLJ131091 QVF131091 RFB131091 ROX131091 RYT131091 SIP131091 SSL131091 TCH131091 TMD131091 TVZ131091 UFV131091 UPR131091 UZN131091 VJJ131091 VTF131091 WDB131091 WMX131091 WWT131091 AL196627 KH196627 UD196627 ADZ196627 ANV196627 AXR196627 BHN196627 BRJ196627 CBF196627 CLB196627 CUX196627 DET196627 DOP196627 DYL196627 EIH196627 ESD196627 FBZ196627 FLV196627 FVR196627 GFN196627 GPJ196627 GZF196627 HJB196627 HSX196627 ICT196627 IMP196627 IWL196627 JGH196627 JQD196627 JZZ196627 KJV196627 KTR196627 LDN196627 LNJ196627 LXF196627 MHB196627 MQX196627 NAT196627 NKP196627 NUL196627 OEH196627 OOD196627 OXZ196627 PHV196627 PRR196627 QBN196627 QLJ196627 QVF196627 RFB196627 ROX196627 RYT196627 SIP196627 SSL196627 TCH196627 TMD196627 TVZ196627 UFV196627 UPR196627 UZN196627 VJJ196627 VTF196627 WDB196627 WMX196627 WWT196627 AL262163 KH262163 UD262163 ADZ262163 ANV262163 AXR262163 BHN262163 BRJ262163 CBF262163 CLB262163 CUX262163 DET262163 DOP262163 DYL262163 EIH262163 ESD262163 FBZ262163 FLV262163 FVR262163 GFN262163 GPJ262163 GZF262163 HJB262163 HSX262163 ICT262163 IMP262163 IWL262163 JGH262163 JQD262163 JZZ262163 KJV262163 KTR262163 LDN262163 LNJ262163 LXF262163 MHB262163 MQX262163 NAT262163 NKP262163 NUL262163 OEH262163 OOD262163 OXZ262163 PHV262163 PRR262163 QBN262163 QLJ262163 QVF262163 RFB262163 ROX262163 RYT262163 SIP262163 SSL262163 TCH262163 TMD262163 TVZ262163 UFV262163 UPR262163 UZN262163 VJJ262163 VTF262163 WDB262163 WMX262163 WWT262163 AL327699 KH327699 UD327699 ADZ327699 ANV327699 AXR327699 BHN327699 BRJ327699 CBF327699 CLB327699 CUX327699 DET327699 DOP327699 DYL327699 EIH327699 ESD327699 FBZ327699 FLV327699 FVR327699 GFN327699 GPJ327699 GZF327699 HJB327699 HSX327699 ICT327699 IMP327699 IWL327699 JGH327699 JQD327699 JZZ327699 KJV327699 KTR327699 LDN327699 LNJ327699 LXF327699 MHB327699 MQX327699 NAT327699 NKP327699 NUL327699 OEH327699 OOD327699 OXZ327699 PHV327699 PRR327699 QBN327699 QLJ327699 QVF327699 RFB327699 ROX327699 RYT327699 SIP327699 SSL327699 TCH327699 TMD327699 TVZ327699 UFV327699 UPR327699 UZN327699 VJJ327699 VTF327699 WDB327699 WMX327699 WWT327699 AL393235 KH393235 UD393235 ADZ393235 ANV393235 AXR393235 BHN393235 BRJ393235 CBF393235 CLB393235 CUX393235 DET393235 DOP393235 DYL393235 EIH393235 ESD393235 FBZ393235 FLV393235 FVR393235 GFN393235 GPJ393235 GZF393235 HJB393235 HSX393235 ICT393235 IMP393235 IWL393235 JGH393235 JQD393235 JZZ393235 KJV393235 KTR393235 LDN393235 LNJ393235 LXF393235 MHB393235 MQX393235 NAT393235 NKP393235 NUL393235 OEH393235 OOD393235 OXZ393235 PHV393235 PRR393235 QBN393235 QLJ393235 QVF393235 RFB393235 ROX393235 RYT393235 SIP393235 SSL393235 TCH393235 TMD393235 TVZ393235 UFV393235 UPR393235 UZN393235 VJJ393235 VTF393235 WDB393235 WMX393235 WWT393235 AL458771 KH458771 UD458771 ADZ458771 ANV458771 AXR458771 BHN458771 BRJ458771 CBF458771 CLB458771 CUX458771 DET458771 DOP458771 DYL458771 EIH458771 ESD458771 FBZ458771 FLV458771 FVR458771 GFN458771 GPJ458771 GZF458771 HJB458771 HSX458771 ICT458771 IMP458771 IWL458771 JGH458771 JQD458771 JZZ458771 KJV458771 KTR458771 LDN458771 LNJ458771 LXF458771 MHB458771 MQX458771 NAT458771 NKP458771 NUL458771 OEH458771 OOD458771 OXZ458771 PHV458771 PRR458771 QBN458771 QLJ458771 QVF458771 RFB458771 ROX458771 RYT458771 SIP458771 SSL458771 TCH458771 TMD458771 TVZ458771 UFV458771 UPR458771 UZN458771 VJJ458771 VTF458771 WDB458771 WMX458771 WWT458771 AL524307 KH524307 UD524307 ADZ524307 ANV524307 AXR524307 BHN524307 BRJ524307 CBF524307 CLB524307 CUX524307 DET524307 DOP524307 DYL524307 EIH524307 ESD524307 FBZ524307 FLV524307 FVR524307 GFN524307 GPJ524307 GZF524307 HJB524307 HSX524307 ICT524307 IMP524307 IWL524307 JGH524307 JQD524307 JZZ524307 KJV524307 KTR524307 LDN524307 LNJ524307 LXF524307 MHB524307 MQX524307 NAT524307 NKP524307 NUL524307 OEH524307 OOD524307 OXZ524307 PHV524307 PRR524307 QBN524307 QLJ524307 QVF524307 RFB524307 ROX524307 RYT524307 SIP524307 SSL524307 TCH524307 TMD524307 TVZ524307 UFV524307 UPR524307 UZN524307 VJJ524307 VTF524307 WDB524307 WMX524307 WWT524307 AL589843 KH589843 UD589843 ADZ589843 ANV589843 AXR589843 BHN589843 BRJ589843 CBF589843 CLB589843 CUX589843 DET589843 DOP589843 DYL589843 EIH589843 ESD589843 FBZ589843 FLV589843 FVR589843 GFN589843 GPJ589843 GZF589843 HJB589843 HSX589843 ICT589843 IMP589843 IWL589843 JGH589843 JQD589843 JZZ589843 KJV589843 KTR589843 LDN589843 LNJ589843 LXF589843 MHB589843 MQX589843 NAT589843 NKP589843 NUL589843 OEH589843 OOD589843 OXZ589843 PHV589843 PRR589843 QBN589843 QLJ589843 QVF589843 RFB589843 ROX589843 RYT589843 SIP589843 SSL589843 TCH589843 TMD589843 TVZ589843 UFV589843 UPR589843 UZN589843 VJJ589843 VTF589843 WDB589843 WMX589843 WWT589843 AL655379 KH655379 UD655379 ADZ655379 ANV655379 AXR655379 BHN655379 BRJ655379 CBF655379 CLB655379 CUX655379 DET655379 DOP655379 DYL655379 EIH655379 ESD655379 FBZ655379 FLV655379 FVR655379 GFN655379 GPJ655379 GZF655379 HJB655379 HSX655379 ICT655379 IMP655379 IWL655379 JGH655379 JQD655379 JZZ655379 KJV655379 KTR655379 LDN655379 LNJ655379 LXF655379 MHB655379 MQX655379 NAT655379 NKP655379 NUL655379 OEH655379 OOD655379 OXZ655379 PHV655379 PRR655379 QBN655379 QLJ655379 QVF655379 RFB655379 ROX655379 RYT655379 SIP655379 SSL655379 TCH655379 TMD655379 TVZ655379 UFV655379 UPR655379 UZN655379 VJJ655379 VTF655379 WDB655379 WMX655379 WWT655379 AL720915 KH720915 UD720915 ADZ720915 ANV720915 AXR720915 BHN720915 BRJ720915 CBF720915 CLB720915 CUX720915 DET720915 DOP720915 DYL720915 EIH720915 ESD720915 FBZ720915 FLV720915 FVR720915 GFN720915 GPJ720915 GZF720915 HJB720915 HSX720915 ICT720915 IMP720915 IWL720915 JGH720915 JQD720915 JZZ720915 KJV720915 KTR720915 LDN720915 LNJ720915 LXF720915 MHB720915 MQX720915 NAT720915 NKP720915 NUL720915 OEH720915 OOD720915 OXZ720915 PHV720915 PRR720915 QBN720915 QLJ720915 QVF720915 RFB720915 ROX720915 RYT720915 SIP720915 SSL720915 TCH720915 TMD720915 TVZ720915 UFV720915 UPR720915 UZN720915 VJJ720915 VTF720915 WDB720915 WMX720915 WWT720915 AL786451 KH786451 UD786451 ADZ786451 ANV786451 AXR786451 BHN786451 BRJ786451 CBF786451 CLB786451 CUX786451 DET786451 DOP786451 DYL786451 EIH786451 ESD786451 FBZ786451 FLV786451 FVR786451 GFN786451 GPJ786451 GZF786451 HJB786451 HSX786451 ICT786451 IMP786451 IWL786451 JGH786451 JQD786451 JZZ786451 KJV786451 KTR786451 LDN786451 LNJ786451 LXF786451 MHB786451 MQX786451 NAT786451 NKP786451 NUL786451 OEH786451 OOD786451 OXZ786451 PHV786451 PRR786451 QBN786451 QLJ786451 QVF786451 RFB786451 ROX786451 RYT786451 SIP786451 SSL786451 TCH786451 TMD786451 TVZ786451 UFV786451 UPR786451 UZN786451 VJJ786451 VTF786451 WDB786451 WMX786451 WWT786451 AL851987 KH851987 UD851987 ADZ851987 ANV851987 AXR851987 BHN851987 BRJ851987 CBF851987 CLB851987 CUX851987 DET851987 DOP851987 DYL851987 EIH851987 ESD851987 FBZ851987 FLV851987 FVR851987 GFN851987 GPJ851987 GZF851987 HJB851987 HSX851987 ICT851987 IMP851987 IWL851987 JGH851987 JQD851987 JZZ851987 KJV851987 KTR851987 LDN851987 LNJ851987 LXF851987 MHB851987 MQX851987 NAT851987 NKP851987 NUL851987 OEH851987 OOD851987 OXZ851987 PHV851987 PRR851987 QBN851987 QLJ851987 QVF851987 RFB851987 ROX851987 RYT851987 SIP851987 SSL851987 TCH851987 TMD851987 TVZ851987 UFV851987 UPR851987 UZN851987 VJJ851987 VTF851987 WDB851987 WMX851987 WWT851987 AL917523 KH917523 UD917523 ADZ917523 ANV917523 AXR917523 BHN917523 BRJ917523 CBF917523 CLB917523 CUX917523 DET917523 DOP917523 DYL917523 EIH917523 ESD917523 FBZ917523 FLV917523 FVR917523 GFN917523 GPJ917523 GZF917523 HJB917523 HSX917523 ICT917523 IMP917523 IWL917523 JGH917523 JQD917523 JZZ917523 KJV917523 KTR917523 LDN917523 LNJ917523 LXF917523 MHB917523 MQX917523 NAT917523 NKP917523 NUL917523 OEH917523 OOD917523 OXZ917523 PHV917523 PRR917523 QBN917523 QLJ917523 QVF917523 RFB917523 ROX917523 RYT917523 SIP917523 SSL917523 TCH917523 TMD917523 TVZ917523 UFV917523 UPR917523 UZN917523 VJJ917523 VTF917523 WDB917523 WMX917523 WWT917523 AL983059 KH983059 UD983059 ADZ983059 ANV983059 AXR983059 BHN983059 BRJ983059 CBF983059 CLB983059 CUX983059 DET983059 DOP983059 DYL983059 EIH983059 ESD983059 FBZ983059 FLV983059 FVR983059 GFN983059 GPJ983059 GZF983059 HJB983059 HSX983059 ICT983059 IMP983059 IWL983059 JGH983059 JQD983059 JZZ983059 KJV983059 KTR983059 LDN983059 LNJ983059 LXF983059 MHB983059 MQX983059 NAT983059 NKP983059 NUL983059 OEH983059 OOD983059 OXZ983059 PHV983059 PRR983059 QBN983059 QLJ983059 QVF983059 RFB983059 ROX983059 RYT983059 SIP983059 SSL983059 TCH983059 TMD983059 TVZ983059 UFV983059 UPR983059 UZN983059 VJJ983059 VTF983059 WDB983059 WMX983059 WWT983059 AJ14 KF14 UB14 ADX14 ANT14 AXP14 BHL14 BRH14 CBD14 CKZ14 CUV14 DER14 DON14 DYJ14 EIF14 ESB14 FBX14 FLT14 FVP14 GFL14 GPH14 GZD14 HIZ14 HSV14 ICR14 IMN14 IWJ14 JGF14 JQB14 JZX14 KJT14 KTP14 LDL14 LNH14 LXD14 MGZ14 MQV14 NAR14 NKN14 NUJ14 OEF14 OOB14 OXX14 PHT14 PRP14 QBL14 QLH14 QVD14 REZ14 ROV14 RYR14 SIN14 SSJ14 TCF14 TMB14 TVX14 UFT14 UPP14 UZL14 VJH14 VTD14 WCZ14 WMV14 WWR14 AJ65555 KF65555 UB65555 ADX65555 ANT65555 AXP65555 BHL65555 BRH65555 CBD65555 CKZ65555 CUV65555 DER65555 DON65555 DYJ65555 EIF65555 ESB65555 FBX65555 FLT65555 FVP65555 GFL65555 GPH65555 GZD65555 HIZ65555 HSV65555 ICR65555 IMN65555 IWJ65555 JGF65555 JQB65555 JZX65555 KJT65555 KTP65555 LDL65555 LNH65555 LXD65555 MGZ65555 MQV65555 NAR65555 NKN65555 NUJ65555 OEF65555 OOB65555 OXX65555 PHT65555 PRP65555 QBL65555 QLH65555 QVD65555 REZ65555 ROV65555 RYR65555 SIN65555 SSJ65555 TCF65555 TMB65555 TVX65555 UFT65555 UPP65555 UZL65555 VJH65555 VTD65555 WCZ65555 WMV65555 WWR65555 AJ131091 KF131091 UB131091 ADX131091 ANT131091 AXP131091 BHL131091 BRH131091 CBD131091 CKZ131091 CUV131091 DER131091 DON131091 DYJ131091 EIF131091 ESB131091 FBX131091 FLT131091 FVP131091 GFL131091 GPH131091 GZD131091 HIZ131091 HSV131091 ICR131091 IMN131091 IWJ131091 JGF131091 JQB131091 JZX131091 KJT131091 KTP131091 LDL131091 LNH131091 LXD131091 MGZ131091 MQV131091 NAR131091 NKN131091 NUJ131091 OEF131091 OOB131091 OXX131091 PHT131091 PRP131091 QBL131091 QLH131091 QVD131091 REZ131091 ROV131091 RYR131091 SIN131091 SSJ131091 TCF131091 TMB131091 TVX131091 UFT131091 UPP131091 UZL131091 VJH131091 VTD131091 WCZ131091 WMV131091 WWR131091 AJ196627 KF196627 UB196627 ADX196627 ANT196627 AXP196627 BHL196627 BRH196627 CBD196627 CKZ196627 CUV196627 DER196627 DON196627 DYJ196627 EIF196627 ESB196627 FBX196627 FLT196627 FVP196627 GFL196627 GPH196627 GZD196627 HIZ196627 HSV196627 ICR196627 IMN196627 IWJ196627 JGF196627 JQB196627 JZX196627 KJT196627 KTP196627 LDL196627 LNH196627 LXD196627 MGZ196627 MQV196627 NAR196627 NKN196627 NUJ196627 OEF196627 OOB196627 OXX196627 PHT196627 PRP196627 QBL196627 QLH196627 QVD196627 REZ196627 ROV196627 RYR196627 SIN196627 SSJ196627 TCF196627 TMB196627 TVX196627 UFT196627 UPP196627 UZL196627 VJH196627 VTD196627 WCZ196627 WMV196627 WWR196627 AJ262163 KF262163 UB262163 ADX262163 ANT262163 AXP262163 BHL262163 BRH262163 CBD262163 CKZ262163 CUV262163 DER262163 DON262163 DYJ262163 EIF262163 ESB262163 FBX262163 FLT262163 FVP262163 GFL262163 GPH262163 GZD262163 HIZ262163 HSV262163 ICR262163 IMN262163 IWJ262163 JGF262163 JQB262163 JZX262163 KJT262163 KTP262163 LDL262163 LNH262163 LXD262163 MGZ262163 MQV262163 NAR262163 NKN262163 NUJ262163 OEF262163 OOB262163 OXX262163 PHT262163 PRP262163 QBL262163 QLH262163 QVD262163 REZ262163 ROV262163 RYR262163 SIN262163 SSJ262163 TCF262163 TMB262163 TVX262163 UFT262163 UPP262163 UZL262163 VJH262163 VTD262163 WCZ262163 WMV262163 WWR262163 AJ327699 KF327699 UB327699 ADX327699 ANT327699 AXP327699 BHL327699 BRH327699 CBD327699 CKZ327699 CUV327699 DER327699 DON327699 DYJ327699 EIF327699 ESB327699 FBX327699 FLT327699 FVP327699 GFL327699 GPH327699 GZD327699 HIZ327699 HSV327699 ICR327699 IMN327699 IWJ327699 JGF327699 JQB327699 JZX327699 KJT327699 KTP327699 LDL327699 LNH327699 LXD327699 MGZ327699 MQV327699 NAR327699 NKN327699 NUJ327699 OEF327699 OOB327699 OXX327699 PHT327699 PRP327699 QBL327699 QLH327699 QVD327699 REZ327699 ROV327699 RYR327699 SIN327699 SSJ327699 TCF327699 TMB327699 TVX327699 UFT327699 UPP327699 UZL327699 VJH327699 VTD327699 WCZ327699 WMV327699 WWR327699 AJ393235 KF393235 UB393235 ADX393235 ANT393235 AXP393235 BHL393235 BRH393235 CBD393235 CKZ393235 CUV393235 DER393235 DON393235 DYJ393235 EIF393235 ESB393235 FBX393235 FLT393235 FVP393235 GFL393235 GPH393235 GZD393235 HIZ393235 HSV393235 ICR393235 IMN393235 IWJ393235 JGF393235 JQB393235 JZX393235 KJT393235 KTP393235 LDL393235 LNH393235 LXD393235 MGZ393235 MQV393235 NAR393235 NKN393235 NUJ393235 OEF393235 OOB393235 OXX393235 PHT393235 PRP393235 QBL393235 QLH393235 QVD393235 REZ393235 ROV393235 RYR393235 SIN393235 SSJ393235 TCF393235 TMB393235 TVX393235 UFT393235 UPP393235 UZL393235 VJH393235 VTD393235 WCZ393235 WMV393235 WWR393235 AJ458771 KF458771 UB458771 ADX458771 ANT458771 AXP458771 BHL458771 BRH458771 CBD458771 CKZ458771 CUV458771 DER458771 DON458771 DYJ458771 EIF458771 ESB458771 FBX458771 FLT458771 FVP458771 GFL458771 GPH458771 GZD458771 HIZ458771 HSV458771 ICR458771 IMN458771 IWJ458771 JGF458771 JQB458771 JZX458771 KJT458771 KTP458771 LDL458771 LNH458771 LXD458771 MGZ458771 MQV458771 NAR458771 NKN458771 NUJ458771 OEF458771 OOB458771 OXX458771 PHT458771 PRP458771 QBL458771 QLH458771 QVD458771 REZ458771 ROV458771 RYR458771 SIN458771 SSJ458771 TCF458771 TMB458771 TVX458771 UFT458771 UPP458771 UZL458771 VJH458771 VTD458771 WCZ458771 WMV458771 WWR458771 AJ524307 KF524307 UB524307 ADX524307 ANT524307 AXP524307 BHL524307 BRH524307 CBD524307 CKZ524307 CUV524307 DER524307 DON524307 DYJ524307 EIF524307 ESB524307 FBX524307 FLT524307 FVP524307 GFL524307 GPH524307 GZD524307 HIZ524307 HSV524307 ICR524307 IMN524307 IWJ524307 JGF524307 JQB524307 JZX524307 KJT524307 KTP524307 LDL524307 LNH524307 LXD524307 MGZ524307 MQV524307 NAR524307 NKN524307 NUJ524307 OEF524307 OOB524307 OXX524307 PHT524307 PRP524307 QBL524307 QLH524307 QVD524307 REZ524307 ROV524307 RYR524307 SIN524307 SSJ524307 TCF524307 TMB524307 TVX524307 UFT524307 UPP524307 UZL524307 VJH524307 VTD524307 WCZ524307 WMV524307 WWR524307 AJ589843 KF589843 UB589843 ADX589843 ANT589843 AXP589843 BHL589843 BRH589843 CBD589843 CKZ589843 CUV589843 DER589843 DON589843 DYJ589843 EIF589843 ESB589843 FBX589843 FLT589843 FVP589843 GFL589843 GPH589843 GZD589843 HIZ589843 HSV589843 ICR589843 IMN589843 IWJ589843 JGF589843 JQB589843 JZX589843 KJT589843 KTP589843 LDL589843 LNH589843 LXD589843 MGZ589843 MQV589843 NAR589843 NKN589843 NUJ589843 OEF589843 OOB589843 OXX589843 PHT589843 PRP589843 QBL589843 QLH589843 QVD589843 REZ589843 ROV589843 RYR589843 SIN589843 SSJ589843 TCF589843 TMB589843 TVX589843 UFT589843 UPP589843 UZL589843 VJH589843 VTD589843 WCZ589843 WMV589843 WWR589843 AJ655379 KF655379 UB655379 ADX655379 ANT655379 AXP655379 BHL655379 BRH655379 CBD655379 CKZ655379 CUV655379 DER655379 DON655379 DYJ655379 EIF655379 ESB655379 FBX655379 FLT655379 FVP655379 GFL655379 GPH655379 GZD655379 HIZ655379 HSV655379 ICR655379 IMN655379 IWJ655379 JGF655379 JQB655379 JZX655379 KJT655379 KTP655379 LDL655379 LNH655379 LXD655379 MGZ655379 MQV655379 NAR655379 NKN655379 NUJ655379 OEF655379 OOB655379 OXX655379 PHT655379 PRP655379 QBL655379 QLH655379 QVD655379 REZ655379 ROV655379 RYR655379 SIN655379 SSJ655379 TCF655379 TMB655379 TVX655379 UFT655379 UPP655379 UZL655379 VJH655379 VTD655379 WCZ655379 WMV655379 WWR655379 AJ720915 KF720915 UB720915 ADX720915 ANT720915 AXP720915 BHL720915 BRH720915 CBD720915 CKZ720915 CUV720915 DER720915 DON720915 DYJ720915 EIF720915 ESB720915 FBX720915 FLT720915 FVP720915 GFL720915 GPH720915 GZD720915 HIZ720915 HSV720915 ICR720915 IMN720915 IWJ720915 JGF720915 JQB720915 JZX720915 KJT720915 KTP720915 LDL720915 LNH720915 LXD720915 MGZ720915 MQV720915 NAR720915 NKN720915 NUJ720915 OEF720915 OOB720915 OXX720915 PHT720915 PRP720915 QBL720915 QLH720915 QVD720915 REZ720915 ROV720915 RYR720915 SIN720915 SSJ720915 TCF720915 TMB720915 TVX720915 UFT720915 UPP720915 UZL720915 VJH720915 VTD720915 WCZ720915 WMV720915 WWR720915 AJ786451 KF786451 UB786451 ADX786451 ANT786451 AXP786451 BHL786451 BRH786451 CBD786451 CKZ786451 CUV786451 DER786451 DON786451 DYJ786451 EIF786451 ESB786451 FBX786451 FLT786451 FVP786451 GFL786451 GPH786451 GZD786451 HIZ786451 HSV786451 ICR786451 IMN786451 IWJ786451 JGF786451 JQB786451 JZX786451 KJT786451 KTP786451 LDL786451 LNH786451 LXD786451 MGZ786451 MQV786451 NAR786451 NKN786451 NUJ786451 OEF786451 OOB786451 OXX786451 PHT786451 PRP786451 QBL786451 QLH786451 QVD786451 REZ786451 ROV786451 RYR786451 SIN786451 SSJ786451 TCF786451 TMB786451 TVX786451 UFT786451 UPP786451 UZL786451 VJH786451 VTD786451 WCZ786451 WMV786451 WWR786451 AJ851987 KF851987 UB851987 ADX851987 ANT851987 AXP851987 BHL851987 BRH851987 CBD851987 CKZ851987 CUV851987 DER851987 DON851987 DYJ851987 EIF851987 ESB851987 FBX851987 FLT851987 FVP851987 GFL851987 GPH851987 GZD851987 HIZ851987 HSV851987 ICR851987 IMN851987 IWJ851987 JGF851987 JQB851987 JZX851987 KJT851987 KTP851987 LDL851987 LNH851987 LXD851987 MGZ851987 MQV851987 NAR851987 NKN851987 NUJ851987 OEF851987 OOB851987 OXX851987 PHT851987 PRP851987 QBL851987 QLH851987 QVD851987 REZ851987 ROV851987 RYR851987 SIN851987 SSJ851987 TCF851987 TMB851987 TVX851987 UFT851987 UPP851987 UZL851987 VJH851987 VTD851987 WCZ851987 WMV851987 WWR851987 AJ917523 KF917523 UB917523 ADX917523 ANT917523 AXP917523 BHL917523 BRH917523 CBD917523 CKZ917523 CUV917523 DER917523 DON917523 DYJ917523 EIF917523 ESB917523 FBX917523 FLT917523 FVP917523 GFL917523 GPH917523 GZD917523 HIZ917523 HSV917523 ICR917523 IMN917523 IWJ917523 JGF917523 JQB917523 JZX917523 KJT917523 KTP917523 LDL917523 LNH917523 LXD917523 MGZ917523 MQV917523 NAR917523 NKN917523 NUJ917523 OEF917523 OOB917523 OXX917523 PHT917523 PRP917523 QBL917523 QLH917523 QVD917523 REZ917523 ROV917523 RYR917523 SIN917523 SSJ917523 TCF917523 TMB917523 TVX917523 UFT917523 UPP917523 UZL917523 VJH917523 VTD917523 WCZ917523 WMV917523 WWR917523 AJ983059 KF983059 UB983059 ADX983059 ANT983059 AXP983059 BHL983059 BRH983059 CBD983059 CKZ983059 CUV983059 DER983059 DON983059 DYJ983059 EIF983059 ESB983059 FBX983059 FLT983059 FVP983059 GFL983059 GPH983059 GZD983059 HIZ983059 HSV983059 ICR983059 IMN983059 IWJ983059 JGF983059 JQB983059 JZX983059 KJT983059 KTP983059 LDL983059 LNH983059 LXD983059 MGZ983059 MQV983059 NAR983059 NKN983059 NUJ983059 OEF983059 OOB983059 OXX983059 PHT983059 PRP983059 QBL983059 QLH983059 QVD983059 REZ983059 ROV983059 RYR983059 SIN983059 SSJ983059 TCF983059 TMB983059 TVX983059 UFT983059 UPP983059 UZL983059 VJH983059 VTD983059 WCZ983059 WMV983059 WWR983059 U65557:U65758 JQ65557:JQ65758 TM65557:TM65758 ADI65557:ADI65758 ANE65557:ANE65758 AXA65557:AXA65758 BGW65557:BGW65758 BQS65557:BQS65758 CAO65557:CAO65758 CKK65557:CKK65758 CUG65557:CUG65758 DEC65557:DEC65758 DNY65557:DNY65758 DXU65557:DXU65758 EHQ65557:EHQ65758 ERM65557:ERM65758 FBI65557:FBI65758 FLE65557:FLE65758 FVA65557:FVA65758 GEW65557:GEW65758 GOS65557:GOS65758 GYO65557:GYO65758 HIK65557:HIK65758 HSG65557:HSG65758 ICC65557:ICC65758 ILY65557:ILY65758 IVU65557:IVU65758 JFQ65557:JFQ65758 JPM65557:JPM65758 JZI65557:JZI65758 KJE65557:KJE65758 KTA65557:KTA65758 LCW65557:LCW65758 LMS65557:LMS65758 LWO65557:LWO65758 MGK65557:MGK65758 MQG65557:MQG65758 NAC65557:NAC65758 NJY65557:NJY65758 NTU65557:NTU65758 ODQ65557:ODQ65758 ONM65557:ONM65758 OXI65557:OXI65758 PHE65557:PHE65758 PRA65557:PRA65758 QAW65557:QAW65758 QKS65557:QKS65758 QUO65557:QUO65758 REK65557:REK65758 ROG65557:ROG65758 RYC65557:RYC65758 SHY65557:SHY65758 SRU65557:SRU65758 TBQ65557:TBQ65758 TLM65557:TLM65758 TVI65557:TVI65758 UFE65557:UFE65758 UPA65557:UPA65758 UYW65557:UYW65758 VIS65557:VIS65758 VSO65557:VSO65758 WCK65557:WCK65758 WMG65557:WMG65758 WWC65557:WWC65758 U131093:U131294 JQ131093:JQ131294 TM131093:TM131294 ADI131093:ADI131294 ANE131093:ANE131294 AXA131093:AXA131294 BGW131093:BGW131294 BQS131093:BQS131294 CAO131093:CAO131294 CKK131093:CKK131294 CUG131093:CUG131294 DEC131093:DEC131294 DNY131093:DNY131294 DXU131093:DXU131294 EHQ131093:EHQ131294 ERM131093:ERM131294 FBI131093:FBI131294 FLE131093:FLE131294 FVA131093:FVA131294 GEW131093:GEW131294 GOS131093:GOS131294 GYO131093:GYO131294 HIK131093:HIK131294 HSG131093:HSG131294 ICC131093:ICC131294 ILY131093:ILY131294 IVU131093:IVU131294 JFQ131093:JFQ131294 JPM131093:JPM131294 JZI131093:JZI131294 KJE131093:KJE131294 KTA131093:KTA131294 LCW131093:LCW131294 LMS131093:LMS131294 LWO131093:LWO131294 MGK131093:MGK131294 MQG131093:MQG131294 NAC131093:NAC131294 NJY131093:NJY131294 NTU131093:NTU131294 ODQ131093:ODQ131294 ONM131093:ONM131294 OXI131093:OXI131294 PHE131093:PHE131294 PRA131093:PRA131294 QAW131093:QAW131294 QKS131093:QKS131294 QUO131093:QUO131294 REK131093:REK131294 ROG131093:ROG131294 RYC131093:RYC131294 SHY131093:SHY131294 SRU131093:SRU131294 TBQ131093:TBQ131294 TLM131093:TLM131294 TVI131093:TVI131294 UFE131093:UFE131294 UPA131093:UPA131294 UYW131093:UYW131294 VIS131093:VIS131294 VSO131093:VSO131294 WCK131093:WCK131294 WMG131093:WMG131294 WWC131093:WWC131294 U196629:U196830 JQ196629:JQ196830 TM196629:TM196830 ADI196629:ADI196830 ANE196629:ANE196830 AXA196629:AXA196830 BGW196629:BGW196830 BQS196629:BQS196830 CAO196629:CAO196830 CKK196629:CKK196830 CUG196629:CUG196830 DEC196629:DEC196830 DNY196629:DNY196830 DXU196629:DXU196830 EHQ196629:EHQ196830 ERM196629:ERM196830 FBI196629:FBI196830 FLE196629:FLE196830 FVA196629:FVA196830 GEW196629:GEW196830 GOS196629:GOS196830 GYO196629:GYO196830 HIK196629:HIK196830 HSG196629:HSG196830 ICC196629:ICC196830 ILY196629:ILY196830 IVU196629:IVU196830 JFQ196629:JFQ196830 JPM196629:JPM196830 JZI196629:JZI196830 KJE196629:KJE196830 KTA196629:KTA196830 LCW196629:LCW196830 LMS196629:LMS196830 LWO196629:LWO196830 MGK196629:MGK196830 MQG196629:MQG196830 NAC196629:NAC196830 NJY196629:NJY196830 NTU196629:NTU196830 ODQ196629:ODQ196830 ONM196629:ONM196830 OXI196629:OXI196830 PHE196629:PHE196830 PRA196629:PRA196830 QAW196629:QAW196830 QKS196629:QKS196830 QUO196629:QUO196830 REK196629:REK196830 ROG196629:ROG196830 RYC196629:RYC196830 SHY196629:SHY196830 SRU196629:SRU196830 TBQ196629:TBQ196830 TLM196629:TLM196830 TVI196629:TVI196830 UFE196629:UFE196830 UPA196629:UPA196830 UYW196629:UYW196830 VIS196629:VIS196830 VSO196629:VSO196830 WCK196629:WCK196830 WMG196629:WMG196830 WWC196629:WWC196830 U262165:U262366 JQ262165:JQ262366 TM262165:TM262366 ADI262165:ADI262366 ANE262165:ANE262366 AXA262165:AXA262366 BGW262165:BGW262366 BQS262165:BQS262366 CAO262165:CAO262366 CKK262165:CKK262366 CUG262165:CUG262366 DEC262165:DEC262366 DNY262165:DNY262366 DXU262165:DXU262366 EHQ262165:EHQ262366 ERM262165:ERM262366 FBI262165:FBI262366 FLE262165:FLE262366 FVA262165:FVA262366 GEW262165:GEW262366 GOS262165:GOS262366 GYO262165:GYO262366 HIK262165:HIK262366 HSG262165:HSG262366 ICC262165:ICC262366 ILY262165:ILY262366 IVU262165:IVU262366 JFQ262165:JFQ262366 JPM262165:JPM262366 JZI262165:JZI262366 KJE262165:KJE262366 KTA262165:KTA262366 LCW262165:LCW262366 LMS262165:LMS262366 LWO262165:LWO262366 MGK262165:MGK262366 MQG262165:MQG262366 NAC262165:NAC262366 NJY262165:NJY262366 NTU262165:NTU262366 ODQ262165:ODQ262366 ONM262165:ONM262366 OXI262165:OXI262366 PHE262165:PHE262366 PRA262165:PRA262366 QAW262165:QAW262366 QKS262165:QKS262366 QUO262165:QUO262366 REK262165:REK262366 ROG262165:ROG262366 RYC262165:RYC262366 SHY262165:SHY262366 SRU262165:SRU262366 TBQ262165:TBQ262366 TLM262165:TLM262366 TVI262165:TVI262366 UFE262165:UFE262366 UPA262165:UPA262366 UYW262165:UYW262366 VIS262165:VIS262366 VSO262165:VSO262366 WCK262165:WCK262366 WMG262165:WMG262366 WWC262165:WWC262366 U327701:U327902 JQ327701:JQ327902 TM327701:TM327902 ADI327701:ADI327902 ANE327701:ANE327902 AXA327701:AXA327902 BGW327701:BGW327902 BQS327701:BQS327902 CAO327701:CAO327902 CKK327701:CKK327902 CUG327701:CUG327902 DEC327701:DEC327902 DNY327701:DNY327902 DXU327701:DXU327902 EHQ327701:EHQ327902 ERM327701:ERM327902 FBI327701:FBI327902 FLE327701:FLE327902 FVA327701:FVA327902 GEW327701:GEW327902 GOS327701:GOS327902 GYO327701:GYO327902 HIK327701:HIK327902 HSG327701:HSG327902 ICC327701:ICC327902 ILY327701:ILY327902 IVU327701:IVU327902 JFQ327701:JFQ327902 JPM327701:JPM327902 JZI327701:JZI327902 KJE327701:KJE327902 KTA327701:KTA327902 LCW327701:LCW327902 LMS327701:LMS327902 LWO327701:LWO327902 MGK327701:MGK327902 MQG327701:MQG327902 NAC327701:NAC327902 NJY327701:NJY327902 NTU327701:NTU327902 ODQ327701:ODQ327902 ONM327701:ONM327902 OXI327701:OXI327902 PHE327701:PHE327902 PRA327701:PRA327902 QAW327701:QAW327902 QKS327701:QKS327902 QUO327701:QUO327902 REK327701:REK327902 ROG327701:ROG327902 RYC327701:RYC327902 SHY327701:SHY327902 SRU327701:SRU327902 TBQ327701:TBQ327902 TLM327701:TLM327902 TVI327701:TVI327902 UFE327701:UFE327902 UPA327701:UPA327902 UYW327701:UYW327902 VIS327701:VIS327902 VSO327701:VSO327902 WCK327701:WCK327902 WMG327701:WMG327902 WWC327701:WWC327902 U393237:U393438 JQ393237:JQ393438 TM393237:TM393438 ADI393237:ADI393438 ANE393237:ANE393438 AXA393237:AXA393438 BGW393237:BGW393438 BQS393237:BQS393438 CAO393237:CAO393438 CKK393237:CKK393438 CUG393237:CUG393438 DEC393237:DEC393438 DNY393237:DNY393438 DXU393237:DXU393438 EHQ393237:EHQ393438 ERM393237:ERM393438 FBI393237:FBI393438 FLE393237:FLE393438 FVA393237:FVA393438 GEW393237:GEW393438 GOS393237:GOS393438 GYO393237:GYO393438 HIK393237:HIK393438 HSG393237:HSG393438 ICC393237:ICC393438 ILY393237:ILY393438 IVU393237:IVU393438 JFQ393237:JFQ393438 JPM393237:JPM393438 JZI393237:JZI393438 KJE393237:KJE393438 KTA393237:KTA393438 LCW393237:LCW393438 LMS393237:LMS393438 LWO393237:LWO393438 MGK393237:MGK393438 MQG393237:MQG393438 NAC393237:NAC393438 NJY393237:NJY393438 NTU393237:NTU393438 ODQ393237:ODQ393438 ONM393237:ONM393438 OXI393237:OXI393438 PHE393237:PHE393438 PRA393237:PRA393438 QAW393237:QAW393438 QKS393237:QKS393438 QUO393237:QUO393438 REK393237:REK393438 ROG393237:ROG393438 RYC393237:RYC393438 SHY393237:SHY393438 SRU393237:SRU393438 TBQ393237:TBQ393438 TLM393237:TLM393438 TVI393237:TVI393438 UFE393237:UFE393438 UPA393237:UPA393438 UYW393237:UYW393438 VIS393237:VIS393438 VSO393237:VSO393438 WCK393237:WCK393438 WMG393237:WMG393438 WWC393237:WWC393438 U458773:U458974 JQ458773:JQ458974 TM458773:TM458974 ADI458773:ADI458974 ANE458773:ANE458974 AXA458773:AXA458974 BGW458773:BGW458974 BQS458773:BQS458974 CAO458773:CAO458974 CKK458773:CKK458974 CUG458773:CUG458974 DEC458773:DEC458974 DNY458773:DNY458974 DXU458773:DXU458974 EHQ458773:EHQ458974 ERM458773:ERM458974 FBI458773:FBI458974 FLE458773:FLE458974 FVA458773:FVA458974 GEW458773:GEW458974 GOS458773:GOS458974 GYO458773:GYO458974 HIK458773:HIK458974 HSG458773:HSG458974 ICC458773:ICC458974 ILY458773:ILY458974 IVU458773:IVU458974 JFQ458773:JFQ458974 JPM458773:JPM458974 JZI458773:JZI458974 KJE458773:KJE458974 KTA458773:KTA458974 LCW458773:LCW458974 LMS458773:LMS458974 LWO458773:LWO458974 MGK458773:MGK458974 MQG458773:MQG458974 NAC458773:NAC458974 NJY458773:NJY458974 NTU458773:NTU458974 ODQ458773:ODQ458974 ONM458773:ONM458974 OXI458773:OXI458974 PHE458773:PHE458974 PRA458773:PRA458974 QAW458773:QAW458974 QKS458773:QKS458974 QUO458773:QUO458974 REK458773:REK458974 ROG458773:ROG458974 RYC458773:RYC458974 SHY458773:SHY458974 SRU458773:SRU458974 TBQ458773:TBQ458974 TLM458773:TLM458974 TVI458773:TVI458974 UFE458773:UFE458974 UPA458773:UPA458974 UYW458773:UYW458974 VIS458773:VIS458974 VSO458773:VSO458974 WCK458773:WCK458974 WMG458773:WMG458974 WWC458773:WWC458974 U524309:U524510 JQ524309:JQ524510 TM524309:TM524510 ADI524309:ADI524510 ANE524309:ANE524510 AXA524309:AXA524510 BGW524309:BGW524510 BQS524309:BQS524510 CAO524309:CAO524510 CKK524309:CKK524510 CUG524309:CUG524510 DEC524309:DEC524510 DNY524309:DNY524510 DXU524309:DXU524510 EHQ524309:EHQ524510 ERM524309:ERM524510 FBI524309:FBI524510 FLE524309:FLE524510 FVA524309:FVA524510 GEW524309:GEW524510 GOS524309:GOS524510 GYO524309:GYO524510 HIK524309:HIK524510 HSG524309:HSG524510 ICC524309:ICC524510 ILY524309:ILY524510 IVU524309:IVU524510 JFQ524309:JFQ524510 JPM524309:JPM524510 JZI524309:JZI524510 KJE524309:KJE524510 KTA524309:KTA524510 LCW524309:LCW524510 LMS524309:LMS524510 LWO524309:LWO524510 MGK524309:MGK524510 MQG524309:MQG524510 NAC524309:NAC524510 NJY524309:NJY524510 NTU524309:NTU524510 ODQ524309:ODQ524510 ONM524309:ONM524510 OXI524309:OXI524510 PHE524309:PHE524510 PRA524309:PRA524510 QAW524309:QAW524510 QKS524309:QKS524510 QUO524309:QUO524510 REK524309:REK524510 ROG524309:ROG524510 RYC524309:RYC524510 SHY524309:SHY524510 SRU524309:SRU524510 TBQ524309:TBQ524510 TLM524309:TLM524510 TVI524309:TVI524510 UFE524309:UFE524510 UPA524309:UPA524510 UYW524309:UYW524510 VIS524309:VIS524510 VSO524309:VSO524510 WCK524309:WCK524510 WMG524309:WMG524510 WWC524309:WWC524510 U589845:U590046 JQ589845:JQ590046 TM589845:TM590046 ADI589845:ADI590046 ANE589845:ANE590046 AXA589845:AXA590046 BGW589845:BGW590046 BQS589845:BQS590046 CAO589845:CAO590046 CKK589845:CKK590046 CUG589845:CUG590046 DEC589845:DEC590046 DNY589845:DNY590046 DXU589845:DXU590046 EHQ589845:EHQ590046 ERM589845:ERM590046 FBI589845:FBI590046 FLE589845:FLE590046 FVA589845:FVA590046 GEW589845:GEW590046 GOS589845:GOS590046 GYO589845:GYO590046 HIK589845:HIK590046 HSG589845:HSG590046 ICC589845:ICC590046 ILY589845:ILY590046 IVU589845:IVU590046 JFQ589845:JFQ590046 JPM589845:JPM590046 JZI589845:JZI590046 KJE589845:KJE590046 KTA589845:KTA590046 LCW589845:LCW590046 LMS589845:LMS590046 LWO589845:LWO590046 MGK589845:MGK590046 MQG589845:MQG590046 NAC589845:NAC590046 NJY589845:NJY590046 NTU589845:NTU590046 ODQ589845:ODQ590046 ONM589845:ONM590046 OXI589845:OXI590046 PHE589845:PHE590046 PRA589845:PRA590046 QAW589845:QAW590046 QKS589845:QKS590046 QUO589845:QUO590046 REK589845:REK590046 ROG589845:ROG590046 RYC589845:RYC590046 SHY589845:SHY590046 SRU589845:SRU590046 TBQ589845:TBQ590046 TLM589845:TLM590046 TVI589845:TVI590046 UFE589845:UFE590046 UPA589845:UPA590046 UYW589845:UYW590046 VIS589845:VIS590046 VSO589845:VSO590046 WCK589845:WCK590046 WMG589845:WMG590046 WWC589845:WWC590046 U655381:U655582 JQ655381:JQ655582 TM655381:TM655582 ADI655381:ADI655582 ANE655381:ANE655582 AXA655381:AXA655582 BGW655381:BGW655582 BQS655381:BQS655582 CAO655381:CAO655582 CKK655381:CKK655582 CUG655381:CUG655582 DEC655381:DEC655582 DNY655381:DNY655582 DXU655381:DXU655582 EHQ655381:EHQ655582 ERM655381:ERM655582 FBI655381:FBI655582 FLE655381:FLE655582 FVA655381:FVA655582 GEW655381:GEW655582 GOS655381:GOS655582 GYO655381:GYO655582 HIK655381:HIK655582 HSG655381:HSG655582 ICC655381:ICC655582 ILY655381:ILY655582 IVU655381:IVU655582 JFQ655381:JFQ655582 JPM655381:JPM655582 JZI655381:JZI655582 KJE655381:KJE655582 KTA655381:KTA655582 LCW655381:LCW655582 LMS655381:LMS655582 LWO655381:LWO655582 MGK655381:MGK655582 MQG655381:MQG655582 NAC655381:NAC655582 NJY655381:NJY655582 NTU655381:NTU655582 ODQ655381:ODQ655582 ONM655381:ONM655582 OXI655381:OXI655582 PHE655381:PHE655582 PRA655381:PRA655582 QAW655381:QAW655582 QKS655381:QKS655582 QUO655381:QUO655582 REK655381:REK655582 ROG655381:ROG655582 RYC655381:RYC655582 SHY655381:SHY655582 SRU655381:SRU655582 TBQ655381:TBQ655582 TLM655381:TLM655582 TVI655381:TVI655582 UFE655381:UFE655582 UPA655381:UPA655582 UYW655381:UYW655582 VIS655381:VIS655582 VSO655381:VSO655582 WCK655381:WCK655582 WMG655381:WMG655582 WWC655381:WWC655582 U720917:U721118 JQ720917:JQ721118 TM720917:TM721118 ADI720917:ADI721118 ANE720917:ANE721118 AXA720917:AXA721118 BGW720917:BGW721118 BQS720917:BQS721118 CAO720917:CAO721118 CKK720917:CKK721118 CUG720917:CUG721118 DEC720917:DEC721118 DNY720917:DNY721118 DXU720917:DXU721118 EHQ720917:EHQ721118 ERM720917:ERM721118 FBI720917:FBI721118 FLE720917:FLE721118 FVA720917:FVA721118 GEW720917:GEW721118 GOS720917:GOS721118 GYO720917:GYO721118 HIK720917:HIK721118 HSG720917:HSG721118 ICC720917:ICC721118 ILY720917:ILY721118 IVU720917:IVU721118 JFQ720917:JFQ721118 JPM720917:JPM721118 JZI720917:JZI721118 KJE720917:KJE721118 KTA720917:KTA721118 LCW720917:LCW721118 LMS720917:LMS721118 LWO720917:LWO721118 MGK720917:MGK721118 MQG720917:MQG721118 NAC720917:NAC721118 NJY720917:NJY721118 NTU720917:NTU721118 ODQ720917:ODQ721118 ONM720917:ONM721118 OXI720917:OXI721118 PHE720917:PHE721118 PRA720917:PRA721118 QAW720917:QAW721118 QKS720917:QKS721118 QUO720917:QUO721118 REK720917:REK721118 ROG720917:ROG721118 RYC720917:RYC721118 SHY720917:SHY721118 SRU720917:SRU721118 TBQ720917:TBQ721118 TLM720917:TLM721118 TVI720917:TVI721118 UFE720917:UFE721118 UPA720917:UPA721118 UYW720917:UYW721118 VIS720917:VIS721118 VSO720917:VSO721118 WCK720917:WCK721118 WMG720917:WMG721118 WWC720917:WWC721118 U786453:U786654 JQ786453:JQ786654 TM786453:TM786654 ADI786453:ADI786654 ANE786453:ANE786654 AXA786453:AXA786654 BGW786453:BGW786654 BQS786453:BQS786654 CAO786453:CAO786654 CKK786453:CKK786654 CUG786453:CUG786654 DEC786453:DEC786654 DNY786453:DNY786654 DXU786453:DXU786654 EHQ786453:EHQ786654 ERM786453:ERM786654 FBI786453:FBI786654 FLE786453:FLE786654 FVA786453:FVA786654 GEW786453:GEW786654 GOS786453:GOS786654 GYO786453:GYO786654 HIK786453:HIK786654 HSG786453:HSG786654 ICC786453:ICC786654 ILY786453:ILY786654 IVU786453:IVU786654 JFQ786453:JFQ786654 JPM786453:JPM786654 JZI786453:JZI786654 KJE786453:KJE786654 KTA786453:KTA786654 LCW786453:LCW786654 LMS786453:LMS786654 LWO786453:LWO786654 MGK786453:MGK786654 MQG786453:MQG786654 NAC786453:NAC786654 NJY786453:NJY786654 NTU786453:NTU786654 ODQ786453:ODQ786654 ONM786453:ONM786654 OXI786453:OXI786654 PHE786453:PHE786654 PRA786453:PRA786654 QAW786453:QAW786654 QKS786453:QKS786654 QUO786453:QUO786654 REK786453:REK786654 ROG786453:ROG786654 RYC786453:RYC786654 SHY786453:SHY786654 SRU786453:SRU786654 TBQ786453:TBQ786654 TLM786453:TLM786654 TVI786453:TVI786654 UFE786453:UFE786654 UPA786453:UPA786654 UYW786453:UYW786654 VIS786453:VIS786654 VSO786453:VSO786654 WCK786453:WCK786654 WMG786453:WMG786654 WWC786453:WWC786654 U851989:U852190 JQ851989:JQ852190 TM851989:TM852190 ADI851989:ADI852190 ANE851989:ANE852190 AXA851989:AXA852190 BGW851989:BGW852190 BQS851989:BQS852190 CAO851989:CAO852190 CKK851989:CKK852190 CUG851989:CUG852190 DEC851989:DEC852190 DNY851989:DNY852190 DXU851989:DXU852190 EHQ851989:EHQ852190 ERM851989:ERM852190 FBI851989:FBI852190 FLE851989:FLE852190 FVA851989:FVA852190 GEW851989:GEW852190 GOS851989:GOS852190 GYO851989:GYO852190 HIK851989:HIK852190 HSG851989:HSG852190 ICC851989:ICC852190 ILY851989:ILY852190 IVU851989:IVU852190 JFQ851989:JFQ852190 JPM851989:JPM852190 JZI851989:JZI852190 KJE851989:KJE852190 KTA851989:KTA852190 LCW851989:LCW852190 LMS851989:LMS852190 LWO851989:LWO852190 MGK851989:MGK852190 MQG851989:MQG852190 NAC851989:NAC852190 NJY851989:NJY852190 NTU851989:NTU852190 ODQ851989:ODQ852190 ONM851989:ONM852190 OXI851989:OXI852190 PHE851989:PHE852190 PRA851989:PRA852190 QAW851989:QAW852190 QKS851989:QKS852190 QUO851989:QUO852190 REK851989:REK852190 ROG851989:ROG852190 RYC851989:RYC852190 SHY851989:SHY852190 SRU851989:SRU852190 TBQ851989:TBQ852190 TLM851989:TLM852190 TVI851989:TVI852190 UFE851989:UFE852190 UPA851989:UPA852190 UYW851989:UYW852190 VIS851989:VIS852190 VSO851989:VSO852190 WCK851989:WCK852190 WMG851989:WMG852190 WWC851989:WWC852190 U917525:U917726 JQ917525:JQ917726 TM917525:TM917726 ADI917525:ADI917726 ANE917525:ANE917726 AXA917525:AXA917726 BGW917525:BGW917726 BQS917525:BQS917726 CAO917525:CAO917726 CKK917525:CKK917726 CUG917525:CUG917726 DEC917525:DEC917726 DNY917525:DNY917726 DXU917525:DXU917726 EHQ917525:EHQ917726 ERM917525:ERM917726 FBI917525:FBI917726 FLE917525:FLE917726 FVA917525:FVA917726 GEW917525:GEW917726 GOS917525:GOS917726 GYO917525:GYO917726 HIK917525:HIK917726 HSG917525:HSG917726 ICC917525:ICC917726 ILY917525:ILY917726 IVU917525:IVU917726 JFQ917525:JFQ917726 JPM917525:JPM917726 JZI917525:JZI917726 KJE917525:KJE917726 KTA917525:KTA917726 LCW917525:LCW917726 LMS917525:LMS917726 LWO917525:LWO917726 MGK917525:MGK917726 MQG917525:MQG917726 NAC917525:NAC917726 NJY917525:NJY917726 NTU917525:NTU917726 ODQ917525:ODQ917726 ONM917525:ONM917726 OXI917525:OXI917726 PHE917525:PHE917726 PRA917525:PRA917726 QAW917525:QAW917726 QKS917525:QKS917726 QUO917525:QUO917726 REK917525:REK917726 ROG917525:ROG917726 RYC917525:RYC917726 SHY917525:SHY917726 SRU917525:SRU917726 TBQ917525:TBQ917726 TLM917525:TLM917726 TVI917525:TVI917726 UFE917525:UFE917726 UPA917525:UPA917726 UYW917525:UYW917726 VIS917525:VIS917726 VSO917525:VSO917726 WCK917525:WCK917726 WMG917525:WMG917726 WWC917525:WWC917726 U983061:U983262 JQ983061:JQ983262 TM983061:TM983262 ADI983061:ADI983262 ANE983061:ANE983262 AXA983061:AXA983262 BGW983061:BGW983262 BQS983061:BQS983262 CAO983061:CAO983262 CKK983061:CKK983262 CUG983061:CUG983262 DEC983061:DEC983262 DNY983061:DNY983262 DXU983061:DXU983262 EHQ983061:EHQ983262 ERM983061:ERM983262 FBI983061:FBI983262 FLE983061:FLE983262 FVA983061:FVA983262 GEW983061:GEW983262 GOS983061:GOS983262 GYO983061:GYO983262 HIK983061:HIK983262 HSG983061:HSG983262 ICC983061:ICC983262 ILY983061:ILY983262 IVU983061:IVU983262 JFQ983061:JFQ983262 JPM983061:JPM983262 JZI983061:JZI983262 KJE983061:KJE983262 KTA983061:KTA983262 LCW983061:LCW983262 LMS983061:LMS983262 LWO983061:LWO983262 MGK983061:MGK983262 MQG983061:MQG983262 NAC983061:NAC983262 NJY983061:NJY983262 NTU983061:NTU983262 ODQ983061:ODQ983262 ONM983061:ONM983262 OXI983061:OXI983262 PHE983061:PHE983262 PRA983061:PRA983262 QAW983061:QAW983262 QKS983061:QKS983262 QUO983061:QUO983262 REK983061:REK983262 ROG983061:ROG983262 RYC983061:RYC983262 SHY983061:SHY983262 SRU983061:SRU983262 TBQ983061:TBQ983262 TLM983061:TLM983262 TVI983061:TVI983262 UFE983061:UFE983262 UPA983061:UPA983262 UYW983061:UYW983262 VIS983061:VIS983262 VSO983061:VSO983262 WCK983061:WCK983262 WMG983061:WMG983262 WWC983061:WWC983262 AJ65557:AJ65758 KF65557:KF65758 UB65557:UB65758 ADX65557:ADX65758 ANT65557:ANT65758 AXP65557:AXP65758 BHL65557:BHL65758 BRH65557:BRH65758 CBD65557:CBD65758 CKZ65557:CKZ65758 CUV65557:CUV65758 DER65557:DER65758 DON65557:DON65758 DYJ65557:DYJ65758 EIF65557:EIF65758 ESB65557:ESB65758 FBX65557:FBX65758 FLT65557:FLT65758 FVP65557:FVP65758 GFL65557:GFL65758 GPH65557:GPH65758 GZD65557:GZD65758 HIZ65557:HIZ65758 HSV65557:HSV65758 ICR65557:ICR65758 IMN65557:IMN65758 IWJ65557:IWJ65758 JGF65557:JGF65758 JQB65557:JQB65758 JZX65557:JZX65758 KJT65557:KJT65758 KTP65557:KTP65758 LDL65557:LDL65758 LNH65557:LNH65758 LXD65557:LXD65758 MGZ65557:MGZ65758 MQV65557:MQV65758 NAR65557:NAR65758 NKN65557:NKN65758 NUJ65557:NUJ65758 OEF65557:OEF65758 OOB65557:OOB65758 OXX65557:OXX65758 PHT65557:PHT65758 PRP65557:PRP65758 QBL65557:QBL65758 QLH65557:QLH65758 QVD65557:QVD65758 REZ65557:REZ65758 ROV65557:ROV65758 RYR65557:RYR65758 SIN65557:SIN65758 SSJ65557:SSJ65758 TCF65557:TCF65758 TMB65557:TMB65758 TVX65557:TVX65758 UFT65557:UFT65758 UPP65557:UPP65758 UZL65557:UZL65758 VJH65557:VJH65758 VTD65557:VTD65758 WCZ65557:WCZ65758 WMV65557:WMV65758 WWR65557:WWR65758 AJ131093:AJ131294 KF131093:KF131294 UB131093:UB131294 ADX131093:ADX131294 ANT131093:ANT131294 AXP131093:AXP131294 BHL131093:BHL131294 BRH131093:BRH131294 CBD131093:CBD131294 CKZ131093:CKZ131294 CUV131093:CUV131294 DER131093:DER131294 DON131093:DON131294 DYJ131093:DYJ131294 EIF131093:EIF131294 ESB131093:ESB131294 FBX131093:FBX131294 FLT131093:FLT131294 FVP131093:FVP131294 GFL131093:GFL131294 GPH131093:GPH131294 GZD131093:GZD131294 HIZ131093:HIZ131294 HSV131093:HSV131294 ICR131093:ICR131294 IMN131093:IMN131294 IWJ131093:IWJ131294 JGF131093:JGF131294 JQB131093:JQB131294 JZX131093:JZX131294 KJT131093:KJT131294 KTP131093:KTP131294 LDL131093:LDL131294 LNH131093:LNH131294 LXD131093:LXD131294 MGZ131093:MGZ131294 MQV131093:MQV131294 NAR131093:NAR131294 NKN131093:NKN131294 NUJ131093:NUJ131294 OEF131093:OEF131294 OOB131093:OOB131294 OXX131093:OXX131294 PHT131093:PHT131294 PRP131093:PRP131294 QBL131093:QBL131294 QLH131093:QLH131294 QVD131093:QVD131294 REZ131093:REZ131294 ROV131093:ROV131294 RYR131093:RYR131294 SIN131093:SIN131294 SSJ131093:SSJ131294 TCF131093:TCF131294 TMB131093:TMB131294 TVX131093:TVX131294 UFT131093:UFT131294 UPP131093:UPP131294 UZL131093:UZL131294 VJH131093:VJH131294 VTD131093:VTD131294 WCZ131093:WCZ131294 WMV131093:WMV131294 WWR131093:WWR131294 AJ196629:AJ196830 KF196629:KF196830 UB196629:UB196830 ADX196629:ADX196830 ANT196629:ANT196830 AXP196629:AXP196830 BHL196629:BHL196830 BRH196629:BRH196830 CBD196629:CBD196830 CKZ196629:CKZ196830 CUV196629:CUV196830 DER196629:DER196830 DON196629:DON196830 DYJ196629:DYJ196830 EIF196629:EIF196830 ESB196629:ESB196830 FBX196629:FBX196830 FLT196629:FLT196830 FVP196629:FVP196830 GFL196629:GFL196830 GPH196629:GPH196830 GZD196629:GZD196830 HIZ196629:HIZ196830 HSV196629:HSV196830 ICR196629:ICR196830 IMN196629:IMN196830 IWJ196629:IWJ196830 JGF196629:JGF196830 JQB196629:JQB196830 JZX196629:JZX196830 KJT196629:KJT196830 KTP196629:KTP196830 LDL196629:LDL196830 LNH196629:LNH196830 LXD196629:LXD196830 MGZ196629:MGZ196830 MQV196629:MQV196830 NAR196629:NAR196830 NKN196629:NKN196830 NUJ196629:NUJ196830 OEF196629:OEF196830 OOB196629:OOB196830 OXX196629:OXX196830 PHT196629:PHT196830 PRP196629:PRP196830 QBL196629:QBL196830 QLH196629:QLH196830 QVD196629:QVD196830 REZ196629:REZ196830 ROV196629:ROV196830 RYR196629:RYR196830 SIN196629:SIN196830 SSJ196629:SSJ196830 TCF196629:TCF196830 TMB196629:TMB196830 TVX196629:TVX196830 UFT196629:UFT196830 UPP196629:UPP196830 UZL196629:UZL196830 VJH196629:VJH196830 VTD196629:VTD196830 WCZ196629:WCZ196830 WMV196629:WMV196830 WWR196629:WWR196830 AJ262165:AJ262366 KF262165:KF262366 UB262165:UB262366 ADX262165:ADX262366 ANT262165:ANT262366 AXP262165:AXP262366 BHL262165:BHL262366 BRH262165:BRH262366 CBD262165:CBD262366 CKZ262165:CKZ262366 CUV262165:CUV262366 DER262165:DER262366 DON262165:DON262366 DYJ262165:DYJ262366 EIF262165:EIF262366 ESB262165:ESB262366 FBX262165:FBX262366 FLT262165:FLT262366 FVP262165:FVP262366 GFL262165:GFL262366 GPH262165:GPH262366 GZD262165:GZD262366 HIZ262165:HIZ262366 HSV262165:HSV262366 ICR262165:ICR262366 IMN262165:IMN262366 IWJ262165:IWJ262366 JGF262165:JGF262366 JQB262165:JQB262366 JZX262165:JZX262366 KJT262165:KJT262366 KTP262165:KTP262366 LDL262165:LDL262366 LNH262165:LNH262366 LXD262165:LXD262366 MGZ262165:MGZ262366 MQV262165:MQV262366 NAR262165:NAR262366 NKN262165:NKN262366 NUJ262165:NUJ262366 OEF262165:OEF262366 OOB262165:OOB262366 OXX262165:OXX262366 PHT262165:PHT262366 PRP262165:PRP262366 QBL262165:QBL262366 QLH262165:QLH262366 QVD262165:QVD262366 REZ262165:REZ262366 ROV262165:ROV262366 RYR262165:RYR262366 SIN262165:SIN262366 SSJ262165:SSJ262366 TCF262165:TCF262366 TMB262165:TMB262366 TVX262165:TVX262366 UFT262165:UFT262366 UPP262165:UPP262366 UZL262165:UZL262366 VJH262165:VJH262366 VTD262165:VTD262366 WCZ262165:WCZ262366 WMV262165:WMV262366 WWR262165:WWR262366 AJ327701:AJ327902 KF327701:KF327902 UB327701:UB327902 ADX327701:ADX327902 ANT327701:ANT327902 AXP327701:AXP327902 BHL327701:BHL327902 BRH327701:BRH327902 CBD327701:CBD327902 CKZ327701:CKZ327902 CUV327701:CUV327902 DER327701:DER327902 DON327701:DON327902 DYJ327701:DYJ327902 EIF327701:EIF327902 ESB327701:ESB327902 FBX327701:FBX327902 FLT327701:FLT327902 FVP327701:FVP327902 GFL327701:GFL327902 GPH327701:GPH327902 GZD327701:GZD327902 HIZ327701:HIZ327902 HSV327701:HSV327902 ICR327701:ICR327902 IMN327701:IMN327902 IWJ327701:IWJ327902 JGF327701:JGF327902 JQB327701:JQB327902 JZX327701:JZX327902 KJT327701:KJT327902 KTP327701:KTP327902 LDL327701:LDL327902 LNH327701:LNH327902 LXD327701:LXD327902 MGZ327701:MGZ327902 MQV327701:MQV327902 NAR327701:NAR327902 NKN327701:NKN327902 NUJ327701:NUJ327902 OEF327701:OEF327902 OOB327701:OOB327902 OXX327701:OXX327902 PHT327701:PHT327902 PRP327701:PRP327902 QBL327701:QBL327902 QLH327701:QLH327902 QVD327701:QVD327902 REZ327701:REZ327902 ROV327701:ROV327902 RYR327701:RYR327902 SIN327701:SIN327902 SSJ327701:SSJ327902 TCF327701:TCF327902 TMB327701:TMB327902 TVX327701:TVX327902 UFT327701:UFT327902 UPP327701:UPP327902 UZL327701:UZL327902 VJH327701:VJH327902 VTD327701:VTD327902 WCZ327701:WCZ327902 WMV327701:WMV327902 WWR327701:WWR327902 AJ393237:AJ393438 KF393237:KF393438 UB393237:UB393438 ADX393237:ADX393438 ANT393237:ANT393438 AXP393237:AXP393438 BHL393237:BHL393438 BRH393237:BRH393438 CBD393237:CBD393438 CKZ393237:CKZ393438 CUV393237:CUV393438 DER393237:DER393438 DON393237:DON393438 DYJ393237:DYJ393438 EIF393237:EIF393438 ESB393237:ESB393438 FBX393237:FBX393438 FLT393237:FLT393438 FVP393237:FVP393438 GFL393237:GFL393438 GPH393237:GPH393438 GZD393237:GZD393438 HIZ393237:HIZ393438 HSV393237:HSV393438 ICR393237:ICR393438 IMN393237:IMN393438 IWJ393237:IWJ393438 JGF393237:JGF393438 JQB393237:JQB393438 JZX393237:JZX393438 KJT393237:KJT393438 KTP393237:KTP393438 LDL393237:LDL393438 LNH393237:LNH393438 LXD393237:LXD393438 MGZ393237:MGZ393438 MQV393237:MQV393438 NAR393237:NAR393438 NKN393237:NKN393438 NUJ393237:NUJ393438 OEF393237:OEF393438 OOB393237:OOB393438 OXX393237:OXX393438 PHT393237:PHT393438 PRP393237:PRP393438 QBL393237:QBL393438 QLH393237:QLH393438 QVD393237:QVD393438 REZ393237:REZ393438 ROV393237:ROV393438 RYR393237:RYR393438 SIN393237:SIN393438 SSJ393237:SSJ393438 TCF393237:TCF393438 TMB393237:TMB393438 TVX393237:TVX393438 UFT393237:UFT393438 UPP393237:UPP393438 UZL393237:UZL393438 VJH393237:VJH393438 VTD393237:VTD393438 WCZ393237:WCZ393438 WMV393237:WMV393438 WWR393237:WWR393438 AJ458773:AJ458974 KF458773:KF458974 UB458773:UB458974 ADX458773:ADX458974 ANT458773:ANT458974 AXP458773:AXP458974 BHL458773:BHL458974 BRH458773:BRH458974 CBD458773:CBD458974 CKZ458773:CKZ458974 CUV458773:CUV458974 DER458773:DER458974 DON458773:DON458974 DYJ458773:DYJ458974 EIF458773:EIF458974 ESB458773:ESB458974 FBX458773:FBX458974 FLT458773:FLT458974 FVP458773:FVP458974 GFL458773:GFL458974 GPH458773:GPH458974 GZD458773:GZD458974 HIZ458773:HIZ458974 HSV458773:HSV458974 ICR458773:ICR458974 IMN458773:IMN458974 IWJ458773:IWJ458974 JGF458773:JGF458974 JQB458773:JQB458974 JZX458773:JZX458974 KJT458773:KJT458974 KTP458773:KTP458974 LDL458773:LDL458974 LNH458773:LNH458974 LXD458773:LXD458974 MGZ458773:MGZ458974 MQV458773:MQV458974 NAR458773:NAR458974 NKN458773:NKN458974 NUJ458773:NUJ458974 OEF458773:OEF458974 OOB458773:OOB458974 OXX458773:OXX458974 PHT458773:PHT458974 PRP458773:PRP458974 QBL458773:QBL458974 QLH458773:QLH458974 QVD458773:QVD458974 REZ458773:REZ458974 ROV458773:ROV458974 RYR458773:RYR458974 SIN458773:SIN458974 SSJ458773:SSJ458974 TCF458773:TCF458974 TMB458773:TMB458974 TVX458773:TVX458974 UFT458773:UFT458974 UPP458773:UPP458974 UZL458773:UZL458974 VJH458773:VJH458974 VTD458773:VTD458974 WCZ458773:WCZ458974 WMV458773:WMV458974 WWR458773:WWR458974 AJ524309:AJ524510 KF524309:KF524510 UB524309:UB524510 ADX524309:ADX524510 ANT524309:ANT524510 AXP524309:AXP524510 BHL524309:BHL524510 BRH524309:BRH524510 CBD524309:CBD524510 CKZ524309:CKZ524510 CUV524309:CUV524510 DER524309:DER524510 DON524309:DON524510 DYJ524309:DYJ524510 EIF524309:EIF524510 ESB524309:ESB524510 FBX524309:FBX524510 FLT524309:FLT524510 FVP524309:FVP524510 GFL524309:GFL524510 GPH524309:GPH524510 GZD524309:GZD524510 HIZ524309:HIZ524510 HSV524309:HSV524510 ICR524309:ICR524510 IMN524309:IMN524510 IWJ524309:IWJ524510 JGF524309:JGF524510 JQB524309:JQB524510 JZX524309:JZX524510 KJT524309:KJT524510 KTP524309:KTP524510 LDL524309:LDL524510 LNH524309:LNH524510 LXD524309:LXD524510 MGZ524309:MGZ524510 MQV524309:MQV524510 NAR524309:NAR524510 NKN524309:NKN524510 NUJ524309:NUJ524510 OEF524309:OEF524510 OOB524309:OOB524510 OXX524309:OXX524510 PHT524309:PHT524510 PRP524309:PRP524510 QBL524309:QBL524510 QLH524309:QLH524510 QVD524309:QVD524510 REZ524309:REZ524510 ROV524309:ROV524510 RYR524309:RYR524510 SIN524309:SIN524510 SSJ524309:SSJ524510 TCF524309:TCF524510 TMB524309:TMB524510 TVX524309:TVX524510 UFT524309:UFT524510 UPP524309:UPP524510 UZL524309:UZL524510 VJH524309:VJH524510 VTD524309:VTD524510 WCZ524309:WCZ524510 WMV524309:WMV524510 WWR524309:WWR524510 AJ589845:AJ590046 KF589845:KF590046 UB589845:UB590046 ADX589845:ADX590046 ANT589845:ANT590046 AXP589845:AXP590046 BHL589845:BHL590046 BRH589845:BRH590046 CBD589845:CBD590046 CKZ589845:CKZ590046 CUV589845:CUV590046 DER589845:DER590046 DON589845:DON590046 DYJ589845:DYJ590046 EIF589845:EIF590046 ESB589845:ESB590046 FBX589845:FBX590046 FLT589845:FLT590046 FVP589845:FVP590046 GFL589845:GFL590046 GPH589845:GPH590046 GZD589845:GZD590046 HIZ589845:HIZ590046 HSV589845:HSV590046 ICR589845:ICR590046 IMN589845:IMN590046 IWJ589845:IWJ590046 JGF589845:JGF590046 JQB589845:JQB590046 JZX589845:JZX590046 KJT589845:KJT590046 KTP589845:KTP590046 LDL589845:LDL590046 LNH589845:LNH590046 LXD589845:LXD590046 MGZ589845:MGZ590046 MQV589845:MQV590046 NAR589845:NAR590046 NKN589845:NKN590046 NUJ589845:NUJ590046 OEF589845:OEF590046 OOB589845:OOB590046 OXX589845:OXX590046 PHT589845:PHT590046 PRP589845:PRP590046 QBL589845:QBL590046 QLH589845:QLH590046 QVD589845:QVD590046 REZ589845:REZ590046 ROV589845:ROV590046 RYR589845:RYR590046 SIN589845:SIN590046 SSJ589845:SSJ590046 TCF589845:TCF590046 TMB589845:TMB590046 TVX589845:TVX590046 UFT589845:UFT590046 UPP589845:UPP590046 UZL589845:UZL590046 VJH589845:VJH590046 VTD589845:VTD590046 WCZ589845:WCZ590046 WMV589845:WMV590046 WWR589845:WWR590046 AJ655381:AJ655582 KF655381:KF655582 UB655381:UB655582 ADX655381:ADX655582 ANT655381:ANT655582 AXP655381:AXP655582 BHL655381:BHL655582 BRH655381:BRH655582 CBD655381:CBD655582 CKZ655381:CKZ655582 CUV655381:CUV655582 DER655381:DER655582 DON655381:DON655582 DYJ655381:DYJ655582 EIF655381:EIF655582 ESB655381:ESB655582 FBX655381:FBX655582 FLT655381:FLT655582 FVP655381:FVP655582 GFL655381:GFL655582 GPH655381:GPH655582 GZD655381:GZD655582 HIZ655381:HIZ655582 HSV655381:HSV655582 ICR655381:ICR655582 IMN655381:IMN655582 IWJ655381:IWJ655582 JGF655381:JGF655582 JQB655381:JQB655582 JZX655381:JZX655582 KJT655381:KJT655582 KTP655381:KTP655582 LDL655381:LDL655582 LNH655381:LNH655582 LXD655381:LXD655582 MGZ655381:MGZ655582 MQV655381:MQV655582 NAR655381:NAR655582 NKN655381:NKN655582 NUJ655381:NUJ655582 OEF655381:OEF655582 OOB655381:OOB655582 OXX655381:OXX655582 PHT655381:PHT655582 PRP655381:PRP655582 QBL655381:QBL655582 QLH655381:QLH655582 QVD655381:QVD655582 REZ655381:REZ655582 ROV655381:ROV655582 RYR655381:RYR655582 SIN655381:SIN655582 SSJ655381:SSJ655582 TCF655381:TCF655582 TMB655381:TMB655582 TVX655381:TVX655582 UFT655381:UFT655582 UPP655381:UPP655582 UZL655381:UZL655582 VJH655381:VJH655582 VTD655381:VTD655582 WCZ655381:WCZ655582 WMV655381:WMV655582 WWR655381:WWR655582 AJ720917:AJ721118 KF720917:KF721118 UB720917:UB721118 ADX720917:ADX721118 ANT720917:ANT721118 AXP720917:AXP721118 BHL720917:BHL721118 BRH720917:BRH721118 CBD720917:CBD721118 CKZ720917:CKZ721118 CUV720917:CUV721118 DER720917:DER721118 DON720917:DON721118 DYJ720917:DYJ721118 EIF720917:EIF721118 ESB720917:ESB721118 FBX720917:FBX721118 FLT720917:FLT721118 FVP720917:FVP721118 GFL720917:GFL721118 GPH720917:GPH721118 GZD720917:GZD721118 HIZ720917:HIZ721118 HSV720917:HSV721118 ICR720917:ICR721118 IMN720917:IMN721118 IWJ720917:IWJ721118 JGF720917:JGF721118 JQB720917:JQB721118 JZX720917:JZX721118 KJT720917:KJT721118 KTP720917:KTP721118 LDL720917:LDL721118 LNH720917:LNH721118 LXD720917:LXD721118 MGZ720917:MGZ721118 MQV720917:MQV721118 NAR720917:NAR721118 NKN720917:NKN721118 NUJ720917:NUJ721118 OEF720917:OEF721118 OOB720917:OOB721118 OXX720917:OXX721118 PHT720917:PHT721118 PRP720917:PRP721118 QBL720917:QBL721118 QLH720917:QLH721118 QVD720917:QVD721118 REZ720917:REZ721118 ROV720917:ROV721118 RYR720917:RYR721118 SIN720917:SIN721118 SSJ720917:SSJ721118 TCF720917:TCF721118 TMB720917:TMB721118 TVX720917:TVX721118 UFT720917:UFT721118 UPP720917:UPP721118 UZL720917:UZL721118 VJH720917:VJH721118 VTD720917:VTD721118 WCZ720917:WCZ721118 WMV720917:WMV721118 WWR720917:WWR721118 AJ786453:AJ786654 KF786453:KF786654 UB786453:UB786654 ADX786453:ADX786654 ANT786453:ANT786654 AXP786453:AXP786654 BHL786453:BHL786654 BRH786453:BRH786654 CBD786453:CBD786654 CKZ786453:CKZ786654 CUV786453:CUV786654 DER786453:DER786654 DON786453:DON786654 DYJ786453:DYJ786654 EIF786453:EIF786654 ESB786453:ESB786654 FBX786453:FBX786654 FLT786453:FLT786654 FVP786453:FVP786654 GFL786453:GFL786654 GPH786453:GPH786654 GZD786453:GZD786654 HIZ786453:HIZ786654 HSV786453:HSV786654 ICR786453:ICR786654 IMN786453:IMN786654 IWJ786453:IWJ786654 JGF786453:JGF786654 JQB786453:JQB786654 JZX786453:JZX786654 KJT786453:KJT786654 KTP786453:KTP786654 LDL786453:LDL786654 LNH786453:LNH786654 LXD786453:LXD786654 MGZ786453:MGZ786654 MQV786453:MQV786654 NAR786453:NAR786654 NKN786453:NKN786654 NUJ786453:NUJ786654 OEF786453:OEF786654 OOB786453:OOB786654 OXX786453:OXX786654 PHT786453:PHT786654 PRP786453:PRP786654 QBL786453:QBL786654 QLH786453:QLH786654 QVD786453:QVD786654 REZ786453:REZ786654 ROV786453:ROV786654 RYR786453:RYR786654 SIN786453:SIN786654 SSJ786453:SSJ786654 TCF786453:TCF786654 TMB786453:TMB786654 TVX786453:TVX786654 UFT786453:UFT786654 UPP786453:UPP786654 UZL786453:UZL786654 VJH786453:VJH786654 VTD786453:VTD786654 WCZ786453:WCZ786654 WMV786453:WMV786654 WWR786453:WWR786654 AJ851989:AJ852190 KF851989:KF852190 UB851989:UB852190 ADX851989:ADX852190 ANT851989:ANT852190 AXP851989:AXP852190 BHL851989:BHL852190 BRH851989:BRH852190 CBD851989:CBD852190 CKZ851989:CKZ852190 CUV851989:CUV852190 DER851989:DER852190 DON851989:DON852190 DYJ851989:DYJ852190 EIF851989:EIF852190 ESB851989:ESB852190 FBX851989:FBX852190 FLT851989:FLT852190 FVP851989:FVP852190 GFL851989:GFL852190 GPH851989:GPH852190 GZD851989:GZD852190 HIZ851989:HIZ852190 HSV851989:HSV852190 ICR851989:ICR852190 IMN851989:IMN852190 IWJ851989:IWJ852190 JGF851989:JGF852190 JQB851989:JQB852190 JZX851989:JZX852190 KJT851989:KJT852190 KTP851989:KTP852190 LDL851989:LDL852190 LNH851989:LNH852190 LXD851989:LXD852190 MGZ851989:MGZ852190 MQV851989:MQV852190 NAR851989:NAR852190 NKN851989:NKN852190 NUJ851989:NUJ852190 OEF851989:OEF852190 OOB851989:OOB852190 OXX851989:OXX852190 PHT851989:PHT852190 PRP851989:PRP852190 QBL851989:QBL852190 QLH851989:QLH852190 QVD851989:QVD852190 REZ851989:REZ852190 ROV851989:ROV852190 RYR851989:RYR852190 SIN851989:SIN852190 SSJ851989:SSJ852190 TCF851989:TCF852190 TMB851989:TMB852190 TVX851989:TVX852190 UFT851989:UFT852190 UPP851989:UPP852190 UZL851989:UZL852190 VJH851989:VJH852190 VTD851989:VTD852190 WCZ851989:WCZ852190 WMV851989:WMV852190 WWR851989:WWR852190 AJ917525:AJ917726 KF917525:KF917726 UB917525:UB917726 ADX917525:ADX917726 ANT917525:ANT917726 AXP917525:AXP917726 BHL917525:BHL917726 BRH917525:BRH917726 CBD917525:CBD917726 CKZ917525:CKZ917726 CUV917525:CUV917726 DER917525:DER917726 DON917525:DON917726 DYJ917525:DYJ917726 EIF917525:EIF917726 ESB917525:ESB917726 FBX917525:FBX917726 FLT917525:FLT917726 FVP917525:FVP917726 GFL917525:GFL917726 GPH917525:GPH917726 GZD917525:GZD917726 HIZ917525:HIZ917726 HSV917525:HSV917726 ICR917525:ICR917726 IMN917525:IMN917726 IWJ917525:IWJ917726 JGF917525:JGF917726 JQB917525:JQB917726 JZX917525:JZX917726 KJT917525:KJT917726 KTP917525:KTP917726 LDL917525:LDL917726 LNH917525:LNH917726 LXD917525:LXD917726 MGZ917525:MGZ917726 MQV917525:MQV917726 NAR917525:NAR917726 NKN917525:NKN917726 NUJ917525:NUJ917726 OEF917525:OEF917726 OOB917525:OOB917726 OXX917525:OXX917726 PHT917525:PHT917726 PRP917525:PRP917726 QBL917525:QBL917726 QLH917525:QLH917726 QVD917525:QVD917726 REZ917525:REZ917726 ROV917525:ROV917726 RYR917525:RYR917726 SIN917525:SIN917726 SSJ917525:SSJ917726 TCF917525:TCF917726 TMB917525:TMB917726 TVX917525:TVX917726 UFT917525:UFT917726 UPP917525:UPP917726 UZL917525:UZL917726 VJH917525:VJH917726 VTD917525:VTD917726 WCZ917525:WCZ917726 WMV917525:WMV917726 WWR917525:WWR917726 AJ983061:AJ983262 KF983061:KF983262 UB983061:UB983262 ADX983061:ADX983262 ANT983061:ANT983262 AXP983061:AXP983262 BHL983061:BHL983262 BRH983061:BRH983262 CBD983061:CBD983262 CKZ983061:CKZ983262 CUV983061:CUV983262 DER983061:DER983262 DON983061:DON983262 DYJ983061:DYJ983262 EIF983061:EIF983262 ESB983061:ESB983262 FBX983061:FBX983262 FLT983061:FLT983262 FVP983061:FVP983262 GFL983061:GFL983262 GPH983061:GPH983262 GZD983061:GZD983262 HIZ983061:HIZ983262 HSV983061:HSV983262 ICR983061:ICR983262 IMN983061:IMN983262 IWJ983061:IWJ983262 JGF983061:JGF983262 JQB983061:JQB983262 JZX983061:JZX983262 KJT983061:KJT983262 KTP983061:KTP983262 LDL983061:LDL983262 LNH983061:LNH983262 LXD983061:LXD983262 MGZ983061:MGZ983262 MQV983061:MQV983262 NAR983061:NAR983262 NKN983061:NKN983262 NUJ983061:NUJ983262 OEF983061:OEF983262 OOB983061:OOB983262 OXX983061:OXX983262 PHT983061:PHT983262 PRP983061:PRP983262 QBL983061:QBL983262 QLH983061:QLH983262 QVD983061:QVD983262 REZ983061:REZ983262 ROV983061:ROV983262 RYR983061:RYR983262 SIN983061:SIN983262 SSJ983061:SSJ983262 TCF983061:TCF983262 TMB983061:TMB983262 TVX983061:TVX983262 UFT983061:UFT983262 UPP983061:UPP983262 UZL983061:UZL983262 VJH983061:VJH983262 VTD983061:VTD983262 WCZ983061:WCZ983262 WMV983061:WMV983262 WWR983061:WWR983262 WWT983061:WWT983262 AL65557:AL65758 KH65557:KH65758 UD65557:UD65758 ADZ65557:ADZ65758 ANV65557:ANV65758 AXR65557:AXR65758 BHN65557:BHN65758 BRJ65557:BRJ65758 CBF65557:CBF65758 CLB65557:CLB65758 CUX65557:CUX65758 DET65557:DET65758 DOP65557:DOP65758 DYL65557:DYL65758 EIH65557:EIH65758 ESD65557:ESD65758 FBZ65557:FBZ65758 FLV65557:FLV65758 FVR65557:FVR65758 GFN65557:GFN65758 GPJ65557:GPJ65758 GZF65557:GZF65758 HJB65557:HJB65758 HSX65557:HSX65758 ICT65557:ICT65758 IMP65557:IMP65758 IWL65557:IWL65758 JGH65557:JGH65758 JQD65557:JQD65758 JZZ65557:JZZ65758 KJV65557:KJV65758 KTR65557:KTR65758 LDN65557:LDN65758 LNJ65557:LNJ65758 LXF65557:LXF65758 MHB65557:MHB65758 MQX65557:MQX65758 NAT65557:NAT65758 NKP65557:NKP65758 NUL65557:NUL65758 OEH65557:OEH65758 OOD65557:OOD65758 OXZ65557:OXZ65758 PHV65557:PHV65758 PRR65557:PRR65758 QBN65557:QBN65758 QLJ65557:QLJ65758 QVF65557:QVF65758 RFB65557:RFB65758 ROX65557:ROX65758 RYT65557:RYT65758 SIP65557:SIP65758 SSL65557:SSL65758 TCH65557:TCH65758 TMD65557:TMD65758 TVZ65557:TVZ65758 UFV65557:UFV65758 UPR65557:UPR65758 UZN65557:UZN65758 VJJ65557:VJJ65758 VTF65557:VTF65758 WDB65557:WDB65758 WMX65557:WMX65758 WWT65557:WWT65758 AL131093:AL131294 KH131093:KH131294 UD131093:UD131294 ADZ131093:ADZ131294 ANV131093:ANV131294 AXR131093:AXR131294 BHN131093:BHN131294 BRJ131093:BRJ131294 CBF131093:CBF131294 CLB131093:CLB131294 CUX131093:CUX131294 DET131093:DET131294 DOP131093:DOP131294 DYL131093:DYL131294 EIH131093:EIH131294 ESD131093:ESD131294 FBZ131093:FBZ131294 FLV131093:FLV131294 FVR131093:FVR131294 GFN131093:GFN131294 GPJ131093:GPJ131294 GZF131093:GZF131294 HJB131093:HJB131294 HSX131093:HSX131294 ICT131093:ICT131294 IMP131093:IMP131294 IWL131093:IWL131294 JGH131093:JGH131294 JQD131093:JQD131294 JZZ131093:JZZ131294 KJV131093:KJV131294 KTR131093:KTR131294 LDN131093:LDN131294 LNJ131093:LNJ131294 LXF131093:LXF131294 MHB131093:MHB131294 MQX131093:MQX131294 NAT131093:NAT131294 NKP131093:NKP131294 NUL131093:NUL131294 OEH131093:OEH131294 OOD131093:OOD131294 OXZ131093:OXZ131294 PHV131093:PHV131294 PRR131093:PRR131294 QBN131093:QBN131294 QLJ131093:QLJ131294 QVF131093:QVF131294 RFB131093:RFB131294 ROX131093:ROX131294 RYT131093:RYT131294 SIP131093:SIP131294 SSL131093:SSL131294 TCH131093:TCH131294 TMD131093:TMD131294 TVZ131093:TVZ131294 UFV131093:UFV131294 UPR131093:UPR131294 UZN131093:UZN131294 VJJ131093:VJJ131294 VTF131093:VTF131294 WDB131093:WDB131294 WMX131093:WMX131294 WWT131093:WWT131294 AL196629:AL196830 KH196629:KH196830 UD196629:UD196830 ADZ196629:ADZ196830 ANV196629:ANV196830 AXR196629:AXR196830 BHN196629:BHN196830 BRJ196629:BRJ196830 CBF196629:CBF196830 CLB196629:CLB196830 CUX196629:CUX196830 DET196629:DET196830 DOP196629:DOP196830 DYL196629:DYL196830 EIH196629:EIH196830 ESD196629:ESD196830 FBZ196629:FBZ196830 FLV196629:FLV196830 FVR196629:FVR196830 GFN196629:GFN196830 GPJ196629:GPJ196830 GZF196629:GZF196830 HJB196629:HJB196830 HSX196629:HSX196830 ICT196629:ICT196830 IMP196629:IMP196830 IWL196629:IWL196830 JGH196629:JGH196830 JQD196629:JQD196830 JZZ196629:JZZ196830 KJV196629:KJV196830 KTR196629:KTR196830 LDN196629:LDN196830 LNJ196629:LNJ196830 LXF196629:LXF196830 MHB196629:MHB196830 MQX196629:MQX196830 NAT196629:NAT196830 NKP196629:NKP196830 NUL196629:NUL196830 OEH196629:OEH196830 OOD196629:OOD196830 OXZ196629:OXZ196830 PHV196629:PHV196830 PRR196629:PRR196830 QBN196629:QBN196830 QLJ196629:QLJ196830 QVF196629:QVF196830 RFB196629:RFB196830 ROX196629:ROX196830 RYT196629:RYT196830 SIP196629:SIP196830 SSL196629:SSL196830 TCH196629:TCH196830 TMD196629:TMD196830 TVZ196629:TVZ196830 UFV196629:UFV196830 UPR196629:UPR196830 UZN196629:UZN196830 VJJ196629:VJJ196830 VTF196629:VTF196830 WDB196629:WDB196830 WMX196629:WMX196830 WWT196629:WWT196830 AL262165:AL262366 KH262165:KH262366 UD262165:UD262366 ADZ262165:ADZ262366 ANV262165:ANV262366 AXR262165:AXR262366 BHN262165:BHN262366 BRJ262165:BRJ262366 CBF262165:CBF262366 CLB262165:CLB262366 CUX262165:CUX262366 DET262165:DET262366 DOP262165:DOP262366 DYL262165:DYL262366 EIH262165:EIH262366 ESD262165:ESD262366 FBZ262165:FBZ262366 FLV262165:FLV262366 FVR262165:FVR262366 GFN262165:GFN262366 GPJ262165:GPJ262366 GZF262165:GZF262366 HJB262165:HJB262366 HSX262165:HSX262366 ICT262165:ICT262366 IMP262165:IMP262366 IWL262165:IWL262366 JGH262165:JGH262366 JQD262165:JQD262366 JZZ262165:JZZ262366 KJV262165:KJV262366 KTR262165:KTR262366 LDN262165:LDN262366 LNJ262165:LNJ262366 LXF262165:LXF262366 MHB262165:MHB262366 MQX262165:MQX262366 NAT262165:NAT262366 NKP262165:NKP262366 NUL262165:NUL262366 OEH262165:OEH262366 OOD262165:OOD262366 OXZ262165:OXZ262366 PHV262165:PHV262366 PRR262165:PRR262366 QBN262165:QBN262366 QLJ262165:QLJ262366 QVF262165:QVF262366 RFB262165:RFB262366 ROX262165:ROX262366 RYT262165:RYT262366 SIP262165:SIP262366 SSL262165:SSL262366 TCH262165:TCH262366 TMD262165:TMD262366 TVZ262165:TVZ262366 UFV262165:UFV262366 UPR262165:UPR262366 UZN262165:UZN262366 VJJ262165:VJJ262366 VTF262165:VTF262366 WDB262165:WDB262366 WMX262165:WMX262366 WWT262165:WWT262366 AL327701:AL327902 KH327701:KH327902 UD327701:UD327902 ADZ327701:ADZ327902 ANV327701:ANV327902 AXR327701:AXR327902 BHN327701:BHN327902 BRJ327701:BRJ327902 CBF327701:CBF327902 CLB327701:CLB327902 CUX327701:CUX327902 DET327701:DET327902 DOP327701:DOP327902 DYL327701:DYL327902 EIH327701:EIH327902 ESD327701:ESD327902 FBZ327701:FBZ327902 FLV327701:FLV327902 FVR327701:FVR327902 GFN327701:GFN327902 GPJ327701:GPJ327902 GZF327701:GZF327902 HJB327701:HJB327902 HSX327701:HSX327902 ICT327701:ICT327902 IMP327701:IMP327902 IWL327701:IWL327902 JGH327701:JGH327902 JQD327701:JQD327902 JZZ327701:JZZ327902 KJV327701:KJV327902 KTR327701:KTR327902 LDN327701:LDN327902 LNJ327701:LNJ327902 LXF327701:LXF327902 MHB327701:MHB327902 MQX327701:MQX327902 NAT327701:NAT327902 NKP327701:NKP327902 NUL327701:NUL327902 OEH327701:OEH327902 OOD327701:OOD327902 OXZ327701:OXZ327902 PHV327701:PHV327902 PRR327701:PRR327902 QBN327701:QBN327902 QLJ327701:QLJ327902 QVF327701:QVF327902 RFB327701:RFB327902 ROX327701:ROX327902 RYT327701:RYT327902 SIP327701:SIP327902 SSL327701:SSL327902 TCH327701:TCH327902 TMD327701:TMD327902 TVZ327701:TVZ327902 UFV327701:UFV327902 UPR327701:UPR327902 UZN327701:UZN327902 VJJ327701:VJJ327902 VTF327701:VTF327902 WDB327701:WDB327902 WMX327701:WMX327902 WWT327701:WWT327902 AL393237:AL393438 KH393237:KH393438 UD393237:UD393438 ADZ393237:ADZ393438 ANV393237:ANV393438 AXR393237:AXR393438 BHN393237:BHN393438 BRJ393237:BRJ393438 CBF393237:CBF393438 CLB393237:CLB393438 CUX393237:CUX393438 DET393237:DET393438 DOP393237:DOP393438 DYL393237:DYL393438 EIH393237:EIH393438 ESD393237:ESD393438 FBZ393237:FBZ393438 FLV393237:FLV393438 FVR393237:FVR393438 GFN393237:GFN393438 GPJ393237:GPJ393438 GZF393237:GZF393438 HJB393237:HJB393438 HSX393237:HSX393438 ICT393237:ICT393438 IMP393237:IMP393438 IWL393237:IWL393438 JGH393237:JGH393438 JQD393237:JQD393438 JZZ393237:JZZ393438 KJV393237:KJV393438 KTR393237:KTR393438 LDN393237:LDN393438 LNJ393237:LNJ393438 LXF393237:LXF393438 MHB393237:MHB393438 MQX393237:MQX393438 NAT393237:NAT393438 NKP393237:NKP393438 NUL393237:NUL393438 OEH393237:OEH393438 OOD393237:OOD393438 OXZ393237:OXZ393438 PHV393237:PHV393438 PRR393237:PRR393438 QBN393237:QBN393438 QLJ393237:QLJ393438 QVF393237:QVF393438 RFB393237:RFB393438 ROX393237:ROX393438 RYT393237:RYT393438 SIP393237:SIP393438 SSL393237:SSL393438 TCH393237:TCH393438 TMD393237:TMD393438 TVZ393237:TVZ393438 UFV393237:UFV393438 UPR393237:UPR393438 UZN393237:UZN393438 VJJ393237:VJJ393438 VTF393237:VTF393438 WDB393237:WDB393438 WMX393237:WMX393438 WWT393237:WWT393438 AL458773:AL458974 KH458773:KH458974 UD458773:UD458974 ADZ458773:ADZ458974 ANV458773:ANV458974 AXR458773:AXR458974 BHN458773:BHN458974 BRJ458773:BRJ458974 CBF458773:CBF458974 CLB458773:CLB458974 CUX458773:CUX458974 DET458773:DET458974 DOP458773:DOP458974 DYL458773:DYL458974 EIH458773:EIH458974 ESD458773:ESD458974 FBZ458773:FBZ458974 FLV458773:FLV458974 FVR458773:FVR458974 GFN458773:GFN458974 GPJ458773:GPJ458974 GZF458773:GZF458974 HJB458773:HJB458974 HSX458773:HSX458974 ICT458773:ICT458974 IMP458773:IMP458974 IWL458773:IWL458974 JGH458773:JGH458974 JQD458773:JQD458974 JZZ458773:JZZ458974 KJV458773:KJV458974 KTR458773:KTR458974 LDN458773:LDN458974 LNJ458773:LNJ458974 LXF458773:LXF458974 MHB458773:MHB458974 MQX458773:MQX458974 NAT458773:NAT458974 NKP458773:NKP458974 NUL458773:NUL458974 OEH458773:OEH458974 OOD458773:OOD458974 OXZ458773:OXZ458974 PHV458773:PHV458974 PRR458773:PRR458974 QBN458773:QBN458974 QLJ458773:QLJ458974 QVF458773:QVF458974 RFB458773:RFB458974 ROX458773:ROX458974 RYT458773:RYT458974 SIP458773:SIP458974 SSL458773:SSL458974 TCH458773:TCH458974 TMD458773:TMD458974 TVZ458773:TVZ458974 UFV458773:UFV458974 UPR458773:UPR458974 UZN458773:UZN458974 VJJ458773:VJJ458974 VTF458773:VTF458974 WDB458773:WDB458974 WMX458773:WMX458974 WWT458773:WWT458974 AL524309:AL524510 KH524309:KH524510 UD524309:UD524510 ADZ524309:ADZ524510 ANV524309:ANV524510 AXR524309:AXR524510 BHN524309:BHN524510 BRJ524309:BRJ524510 CBF524309:CBF524510 CLB524309:CLB524510 CUX524309:CUX524510 DET524309:DET524510 DOP524309:DOP524510 DYL524309:DYL524510 EIH524309:EIH524510 ESD524309:ESD524510 FBZ524309:FBZ524510 FLV524309:FLV524510 FVR524309:FVR524510 GFN524309:GFN524510 GPJ524309:GPJ524510 GZF524309:GZF524510 HJB524309:HJB524510 HSX524309:HSX524510 ICT524309:ICT524510 IMP524309:IMP524510 IWL524309:IWL524510 JGH524309:JGH524510 JQD524309:JQD524510 JZZ524309:JZZ524510 KJV524309:KJV524510 KTR524309:KTR524510 LDN524309:LDN524510 LNJ524309:LNJ524510 LXF524309:LXF524510 MHB524309:MHB524510 MQX524309:MQX524510 NAT524309:NAT524510 NKP524309:NKP524510 NUL524309:NUL524510 OEH524309:OEH524510 OOD524309:OOD524510 OXZ524309:OXZ524510 PHV524309:PHV524510 PRR524309:PRR524510 QBN524309:QBN524510 QLJ524309:QLJ524510 QVF524309:QVF524510 RFB524309:RFB524510 ROX524309:ROX524510 RYT524309:RYT524510 SIP524309:SIP524510 SSL524309:SSL524510 TCH524309:TCH524510 TMD524309:TMD524510 TVZ524309:TVZ524510 UFV524309:UFV524510 UPR524309:UPR524510 UZN524309:UZN524510 VJJ524309:VJJ524510 VTF524309:VTF524510 WDB524309:WDB524510 WMX524309:WMX524510 WWT524309:WWT524510 AL589845:AL590046 KH589845:KH590046 UD589845:UD590046 ADZ589845:ADZ590046 ANV589845:ANV590046 AXR589845:AXR590046 BHN589845:BHN590046 BRJ589845:BRJ590046 CBF589845:CBF590046 CLB589845:CLB590046 CUX589845:CUX590046 DET589845:DET590046 DOP589845:DOP590046 DYL589845:DYL590046 EIH589845:EIH590046 ESD589845:ESD590046 FBZ589845:FBZ590046 FLV589845:FLV590046 FVR589845:FVR590046 GFN589845:GFN590046 GPJ589845:GPJ590046 GZF589845:GZF590046 HJB589845:HJB590046 HSX589845:HSX590046 ICT589845:ICT590046 IMP589845:IMP590046 IWL589845:IWL590046 JGH589845:JGH590046 JQD589845:JQD590046 JZZ589845:JZZ590046 KJV589845:KJV590046 KTR589845:KTR590046 LDN589845:LDN590046 LNJ589845:LNJ590046 LXF589845:LXF590046 MHB589845:MHB590046 MQX589845:MQX590046 NAT589845:NAT590046 NKP589845:NKP590046 NUL589845:NUL590046 OEH589845:OEH590046 OOD589845:OOD590046 OXZ589845:OXZ590046 PHV589845:PHV590046 PRR589845:PRR590046 QBN589845:QBN590046 QLJ589845:QLJ590046 QVF589845:QVF590046 RFB589845:RFB590046 ROX589845:ROX590046 RYT589845:RYT590046 SIP589845:SIP590046 SSL589845:SSL590046 TCH589845:TCH590046 TMD589845:TMD590046 TVZ589845:TVZ590046 UFV589845:UFV590046 UPR589845:UPR590046 UZN589845:UZN590046 VJJ589845:VJJ590046 VTF589845:VTF590046 WDB589845:WDB590046 WMX589845:WMX590046 WWT589845:WWT590046 AL655381:AL655582 KH655381:KH655582 UD655381:UD655582 ADZ655381:ADZ655582 ANV655381:ANV655582 AXR655381:AXR655582 BHN655381:BHN655582 BRJ655381:BRJ655582 CBF655381:CBF655582 CLB655381:CLB655582 CUX655381:CUX655582 DET655381:DET655582 DOP655381:DOP655582 DYL655381:DYL655582 EIH655381:EIH655582 ESD655381:ESD655582 FBZ655381:FBZ655582 FLV655381:FLV655582 FVR655381:FVR655582 GFN655381:GFN655582 GPJ655381:GPJ655582 GZF655381:GZF655582 HJB655381:HJB655582 HSX655381:HSX655582 ICT655381:ICT655582 IMP655381:IMP655582 IWL655381:IWL655582 JGH655381:JGH655582 JQD655381:JQD655582 JZZ655381:JZZ655582 KJV655381:KJV655582 KTR655381:KTR655582 LDN655381:LDN655582 LNJ655381:LNJ655582 LXF655381:LXF655582 MHB655381:MHB655582 MQX655381:MQX655582 NAT655381:NAT655582 NKP655381:NKP655582 NUL655381:NUL655582 OEH655381:OEH655582 OOD655381:OOD655582 OXZ655381:OXZ655582 PHV655381:PHV655582 PRR655381:PRR655582 QBN655381:QBN655582 QLJ655381:QLJ655582 QVF655381:QVF655582 RFB655381:RFB655582 ROX655381:ROX655582 RYT655381:RYT655582 SIP655381:SIP655582 SSL655381:SSL655582 TCH655381:TCH655582 TMD655381:TMD655582 TVZ655381:TVZ655582 UFV655381:UFV655582 UPR655381:UPR655582 UZN655381:UZN655582 VJJ655381:VJJ655582 VTF655381:VTF655582 WDB655381:WDB655582 WMX655381:WMX655582 WWT655381:WWT655582 AL720917:AL721118 KH720917:KH721118 UD720917:UD721118 ADZ720917:ADZ721118 ANV720917:ANV721118 AXR720917:AXR721118 BHN720917:BHN721118 BRJ720917:BRJ721118 CBF720917:CBF721118 CLB720917:CLB721118 CUX720917:CUX721118 DET720917:DET721118 DOP720917:DOP721118 DYL720917:DYL721118 EIH720917:EIH721118 ESD720917:ESD721118 FBZ720917:FBZ721118 FLV720917:FLV721118 FVR720917:FVR721118 GFN720917:GFN721118 GPJ720917:GPJ721118 GZF720917:GZF721118 HJB720917:HJB721118 HSX720917:HSX721118 ICT720917:ICT721118 IMP720917:IMP721118 IWL720917:IWL721118 JGH720917:JGH721118 JQD720917:JQD721118 JZZ720917:JZZ721118 KJV720917:KJV721118 KTR720917:KTR721118 LDN720917:LDN721118 LNJ720917:LNJ721118 LXF720917:LXF721118 MHB720917:MHB721118 MQX720917:MQX721118 NAT720917:NAT721118 NKP720917:NKP721118 NUL720917:NUL721118 OEH720917:OEH721118 OOD720917:OOD721118 OXZ720917:OXZ721118 PHV720917:PHV721118 PRR720917:PRR721118 QBN720917:QBN721118 QLJ720917:QLJ721118 QVF720917:QVF721118 RFB720917:RFB721118 ROX720917:ROX721118 RYT720917:RYT721118 SIP720917:SIP721118 SSL720917:SSL721118 TCH720917:TCH721118 TMD720917:TMD721118 TVZ720917:TVZ721118 UFV720917:UFV721118 UPR720917:UPR721118 UZN720917:UZN721118 VJJ720917:VJJ721118 VTF720917:VTF721118 WDB720917:WDB721118 WMX720917:WMX721118 WWT720917:WWT721118 AL786453:AL786654 KH786453:KH786654 UD786453:UD786654 ADZ786453:ADZ786654 ANV786453:ANV786654 AXR786453:AXR786654 BHN786453:BHN786654 BRJ786453:BRJ786654 CBF786453:CBF786654 CLB786453:CLB786654 CUX786453:CUX786654 DET786453:DET786654 DOP786453:DOP786654 DYL786453:DYL786654 EIH786453:EIH786654 ESD786453:ESD786654 FBZ786453:FBZ786654 FLV786453:FLV786654 FVR786453:FVR786654 GFN786453:GFN786654 GPJ786453:GPJ786654 GZF786453:GZF786654 HJB786453:HJB786654 HSX786453:HSX786654 ICT786453:ICT786654 IMP786453:IMP786654 IWL786453:IWL786654 JGH786453:JGH786654 JQD786453:JQD786654 JZZ786453:JZZ786654 KJV786453:KJV786654 KTR786453:KTR786654 LDN786453:LDN786654 LNJ786453:LNJ786654 LXF786453:LXF786654 MHB786453:MHB786654 MQX786453:MQX786654 NAT786453:NAT786654 NKP786453:NKP786654 NUL786453:NUL786654 OEH786453:OEH786654 OOD786453:OOD786654 OXZ786453:OXZ786654 PHV786453:PHV786654 PRR786453:PRR786654 QBN786453:QBN786654 QLJ786453:QLJ786654 QVF786453:QVF786654 RFB786453:RFB786654 ROX786453:ROX786654 RYT786453:RYT786654 SIP786453:SIP786654 SSL786453:SSL786654 TCH786453:TCH786654 TMD786453:TMD786654 TVZ786453:TVZ786654 UFV786453:UFV786654 UPR786453:UPR786654 UZN786453:UZN786654 VJJ786453:VJJ786654 VTF786453:VTF786654 WDB786453:WDB786654 WMX786453:WMX786654 WWT786453:WWT786654 AL851989:AL852190 KH851989:KH852190 UD851989:UD852190 ADZ851989:ADZ852190 ANV851989:ANV852190 AXR851989:AXR852190 BHN851989:BHN852190 BRJ851989:BRJ852190 CBF851989:CBF852190 CLB851989:CLB852190 CUX851989:CUX852190 DET851989:DET852190 DOP851989:DOP852190 DYL851989:DYL852190 EIH851989:EIH852190 ESD851989:ESD852190 FBZ851989:FBZ852190 FLV851989:FLV852190 FVR851989:FVR852190 GFN851989:GFN852190 GPJ851989:GPJ852190 GZF851989:GZF852190 HJB851989:HJB852190 HSX851989:HSX852190 ICT851989:ICT852190 IMP851989:IMP852190 IWL851989:IWL852190 JGH851989:JGH852190 JQD851989:JQD852190 JZZ851989:JZZ852190 KJV851989:KJV852190 KTR851989:KTR852190 LDN851989:LDN852190 LNJ851989:LNJ852190 LXF851989:LXF852190 MHB851989:MHB852190 MQX851989:MQX852190 NAT851989:NAT852190 NKP851989:NKP852190 NUL851989:NUL852190 OEH851989:OEH852190 OOD851989:OOD852190 OXZ851989:OXZ852190 PHV851989:PHV852190 PRR851989:PRR852190 QBN851989:QBN852190 QLJ851989:QLJ852190 QVF851989:QVF852190 RFB851989:RFB852190 ROX851989:ROX852190 RYT851989:RYT852190 SIP851989:SIP852190 SSL851989:SSL852190 TCH851989:TCH852190 TMD851989:TMD852190 TVZ851989:TVZ852190 UFV851989:UFV852190 UPR851989:UPR852190 UZN851989:UZN852190 VJJ851989:VJJ852190 VTF851989:VTF852190 WDB851989:WDB852190 WMX851989:WMX852190 WWT851989:WWT852190 AL917525:AL917726 KH917525:KH917726 UD917525:UD917726 ADZ917525:ADZ917726 ANV917525:ANV917726 AXR917525:AXR917726 BHN917525:BHN917726 BRJ917525:BRJ917726 CBF917525:CBF917726 CLB917525:CLB917726 CUX917525:CUX917726 DET917525:DET917726 DOP917525:DOP917726 DYL917525:DYL917726 EIH917525:EIH917726 ESD917525:ESD917726 FBZ917525:FBZ917726 FLV917525:FLV917726 FVR917525:FVR917726 GFN917525:GFN917726 GPJ917525:GPJ917726 GZF917525:GZF917726 HJB917525:HJB917726 HSX917525:HSX917726 ICT917525:ICT917726 IMP917525:IMP917726 IWL917525:IWL917726 JGH917525:JGH917726 JQD917525:JQD917726 JZZ917525:JZZ917726 KJV917525:KJV917726 KTR917525:KTR917726 LDN917525:LDN917726 LNJ917525:LNJ917726 LXF917525:LXF917726 MHB917525:MHB917726 MQX917525:MQX917726 NAT917525:NAT917726 NKP917525:NKP917726 NUL917525:NUL917726 OEH917525:OEH917726 OOD917525:OOD917726 OXZ917525:OXZ917726 PHV917525:PHV917726 PRR917525:PRR917726 QBN917525:QBN917726 QLJ917525:QLJ917726 QVF917525:QVF917726 RFB917525:RFB917726 ROX917525:ROX917726 RYT917525:RYT917726 SIP917525:SIP917726 SSL917525:SSL917726 TCH917525:TCH917726 TMD917525:TMD917726 TVZ917525:TVZ917726 UFV917525:UFV917726 UPR917525:UPR917726 UZN917525:UZN917726 VJJ917525:VJJ917726 VTF917525:VTF917726 WDB917525:WDB917726 WMX917525:WMX917726 WWT917525:WWT917726 AL983061:AL983262 KH983061:KH983262 UD983061:UD983262 ADZ983061:ADZ983262 ANV983061:ANV983262 AXR983061:AXR983262 BHN983061:BHN983262 BRJ983061:BRJ983262 CBF983061:CBF983262 CLB983061:CLB983262 CUX983061:CUX983262 DET983061:DET983262 DOP983061:DOP983262 DYL983061:DYL983262 EIH983061:EIH983262 ESD983061:ESD983262 FBZ983061:FBZ983262 FLV983061:FLV983262 FVR983061:FVR983262 GFN983061:GFN983262 GPJ983061:GPJ983262 GZF983061:GZF983262 HJB983061:HJB983262 HSX983061:HSX983262 ICT983061:ICT983262 IMP983061:IMP983262 IWL983061:IWL983262 JGH983061:JGH983262 JQD983061:JQD983262 JZZ983061:JZZ983262 KJV983061:KJV983262 KTR983061:KTR983262 LDN983061:LDN983262 LNJ983061:LNJ983262 LXF983061:LXF983262 MHB983061:MHB983262 MQX983061:MQX983262 NAT983061:NAT983262 NKP983061:NKP983262 NUL983061:NUL983262 OEH983061:OEH983262 OOD983061:OOD983262 OXZ983061:OXZ983262 PHV983061:PHV983262 PRR983061:PRR983262 QBN983061:QBN983262 QLJ983061:QLJ983262 QVF983061:QVF983262 RFB983061:RFB983262 ROX983061:ROX983262 RYT983061:RYT983262 SIP983061:SIP983262 SSL983061:SSL983262 TCH983061:TCH983262 TMD983061:TMD983262 TVZ983061:TVZ983262 UFV983061:UFV983262 UPR983061:UPR983262 UZN983061:UZN983262 VJJ983061:VJJ983262 VTF983061:VTF983262 WDB983061:WDB983262 WMX983061:WMX983262 WWT16:WWT222 WMX16:WMX222 WDB16:WDB222 VTF16:VTF222 VJJ16:VJJ222 UZN16:UZN222 UPR16:UPR222 UFV16:UFV222 TVZ16:TVZ222 TMD16:TMD222 TCH16:TCH222 SSL16:SSL222 SIP16:SIP222 RYT16:RYT222 ROX16:ROX222 RFB16:RFB222 QVF16:QVF222 QLJ16:QLJ222 QBN16:QBN222 PRR16:PRR222 PHV16:PHV222 OXZ16:OXZ222 OOD16:OOD222 OEH16:OEH222 NUL16:NUL222 NKP16:NKP222 NAT16:NAT222 MQX16:MQX222 MHB16:MHB222 LXF16:LXF222 LNJ16:LNJ222 LDN16:LDN222 KTR16:KTR222 KJV16:KJV222 JZZ16:JZZ222 JQD16:JQD222 JGH16:JGH222 IWL16:IWL222 IMP16:IMP222 ICT16:ICT222 HSX16:HSX222 HJB16:HJB222 GZF16:GZF222 GPJ16:GPJ222 GFN16:GFN222 FVR16:FVR222 FLV16:FLV222 FBZ16:FBZ222 ESD16:ESD222 EIH16:EIH222 DYL16:DYL222 DOP16:DOP222 DET16:DET222 CUX16:CUX222 CLB16:CLB222 CBF16:CBF222 BRJ16:BRJ222 BHN16:BHN222 AXR16:AXR222 ANV16:ANV222 ADZ16:ADZ222 UD16:UD222 KH16:KH222 AL16:AL222 WWR16:WWR222 WMV16:WMV222 WCZ16:WCZ222 VTD16:VTD222 VJH16:VJH222 UZL16:UZL222 UPP16:UPP222 UFT16:UFT222 TVX16:TVX222 TMB16:TMB222 TCF16:TCF222 SSJ16:SSJ222 SIN16:SIN222 RYR16:RYR222 ROV16:ROV222 REZ16:REZ222 QVD16:QVD222 QLH16:QLH222 QBL16:QBL222 PRP16:PRP222 PHT16:PHT222 OXX16:OXX222 OOB16:OOB222 OEF16:OEF222 NUJ16:NUJ222 NKN16:NKN222 NAR16:NAR222 MQV16:MQV222 MGZ16:MGZ222 LXD16:LXD222 LNH16:LNH222 LDL16:LDL222 KTP16:KTP222 KJT16:KJT222 JZX16:JZX222 JQB16:JQB222 JGF16:JGF222 IWJ16:IWJ222 IMN16:IMN222 ICR16:ICR222 HSV16:HSV222 HIZ16:HIZ222 GZD16:GZD222 GPH16:GPH222 GFL16:GFL222 FVP16:FVP222 FLT16:FLT222 FBX16:FBX222 ESB16:ESB222 EIF16:EIF222 DYJ16:DYJ222 DON16:DON222 DER16:DER222 CUV16:CUV222 CKZ16:CKZ222 CBD16:CBD222 BRH16:BRH222 BHL16:BHL222 AXP16:AXP222 ANT16:ANT222 ADX16:ADX222 UB16:UB222 KF16:KF222 U16:U222 WWC16:WWC222 WMG16:WMG222 WCK16:WCK222 VSO16:VSO222 VIS16:VIS222 UYW16:UYW222 UPA16:UPA222 UFE16:UFE222 TVI16:TVI222 TLM16:TLM222 TBQ16:TBQ222 SRU16:SRU222 SHY16:SHY222 RYC16:RYC222 ROG16:ROG222 REK16:REK222 QUO16:QUO222 QKS16:QKS222 QAW16:QAW222 PRA16:PRA222 PHE16:PHE222 OXI16:OXI222 ONM16:ONM222 ODQ16:ODQ222 NTU16:NTU222 NJY16:NJY222 NAC16:NAC222 MQG16:MQG222 MGK16:MGK222 LWO16:LWO222 LMS16:LMS222 LCW16:LCW222 KTA16:KTA222 KJE16:KJE222 JZI16:JZI222 JPM16:JPM222 JFQ16:JFQ222 IVU16:IVU222 ILY16:ILY222 ICC16:ICC222 HSG16:HSG222 HIK16:HIK222 GYO16:GYO222 GOS16:GOS222 GEW16:GEW222 FVA16:FVA222 FLE16:FLE222 FBI16:FBI222 ERM16:ERM222 EHQ16:EHQ222 DXU16:DXU222 DNY16:DNY222 DEC16:DEC222 CUG16:CUG222 CKK16:CKK222 CAO16:CAO222 BQS16:BQS222 BGW16:BGW222 AXA16:AXA222 ANE16:ANE222 ADI16:ADI222 TM16:TM222 JQ16:JQ222 AJ16:AJ222">
      <formula1>0</formula1>
      <formula2>0</formula2>
    </dataValidation>
  </dataValidations>
  <pageMargins left="1.5748031496062993" right="0.51181102362204722" top="0.78740157480314965" bottom="0.78740157480314965" header="0.31496062992125984" footer="0.31496062992125984"/>
  <pageSetup paperSize="9"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aixaArredQuant">
              <controlPr defaultSize="0" print="0" autoFill="0" autoLine="0" autoPict="0">
                <anchor moveWithCells="1" sizeWithCells="1">
                  <from>
                    <xdr:col>19</xdr:col>
                    <xdr:colOff>447675</xdr:colOff>
                    <xdr:row>9</xdr:row>
                    <xdr:rowOff>114300</xdr:rowOff>
                  </from>
                  <to>
                    <xdr:col>19</xdr:col>
                    <xdr:colOff>866775</xdr:colOff>
                    <xdr:row>11</xdr:row>
                    <xdr:rowOff>38100</xdr:rowOff>
                  </to>
                </anchor>
              </controlPr>
            </control>
          </mc:Choice>
        </mc:AlternateContent>
        <mc:AlternateContent xmlns:mc="http://schemas.openxmlformats.org/markup-compatibility/2006">
          <mc:Choice Requires="x14">
            <control shapeId="1026" r:id="rId5" name="CaixaArredCustoUnit">
              <controlPr defaultSize="0" print="0" autoFill="0" autoLine="0" autoPict="0">
                <anchor moveWithCells="1" sizeWithCells="1">
                  <from>
                    <xdr:col>20</xdr:col>
                    <xdr:colOff>438150</xdr:colOff>
                    <xdr:row>9</xdr:row>
                    <xdr:rowOff>114300</xdr:rowOff>
                  </from>
                  <to>
                    <xdr:col>20</xdr:col>
                    <xdr:colOff>857250</xdr:colOff>
                    <xdr:row>11</xdr:row>
                    <xdr:rowOff>38100</xdr:rowOff>
                  </to>
                </anchor>
              </controlPr>
            </control>
          </mc:Choice>
        </mc:AlternateContent>
        <mc:AlternateContent xmlns:mc="http://schemas.openxmlformats.org/markup-compatibility/2006">
          <mc:Choice Requires="x14">
            <control shapeId="1027" r:id="rId6" name="CaixaArredBDI">
              <controlPr defaultSize="0" print="0" autoFill="0" autoLine="0" autoPict="0">
                <anchor moveWithCells="1" sizeWithCells="1">
                  <from>
                    <xdr:col>21</xdr:col>
                    <xdr:colOff>276225</xdr:colOff>
                    <xdr:row>9</xdr:row>
                    <xdr:rowOff>114300</xdr:rowOff>
                  </from>
                  <to>
                    <xdr:col>21</xdr:col>
                    <xdr:colOff>695325</xdr:colOff>
                    <xdr:row>11</xdr:row>
                    <xdr:rowOff>38100</xdr:rowOff>
                  </to>
                </anchor>
              </controlPr>
            </control>
          </mc:Choice>
        </mc:AlternateContent>
        <mc:AlternateContent xmlns:mc="http://schemas.openxmlformats.org/markup-compatibility/2006">
          <mc:Choice Requires="x14">
            <control shapeId="1028" r:id="rId7" name="CaixaArredPrecoUnit">
              <controlPr defaultSize="0" print="0" autoFill="0" autoLine="0" autoPict="0">
                <anchor moveWithCells="1" sizeWithCells="1">
                  <from>
                    <xdr:col>22</xdr:col>
                    <xdr:colOff>352425</xdr:colOff>
                    <xdr:row>9</xdr:row>
                    <xdr:rowOff>114300</xdr:rowOff>
                  </from>
                  <to>
                    <xdr:col>22</xdr:col>
                    <xdr:colOff>771525</xdr:colOff>
                    <xdr:row>11</xdr:row>
                    <xdr:rowOff>38100</xdr:rowOff>
                  </to>
                </anchor>
              </controlPr>
            </control>
          </mc:Choice>
        </mc:AlternateContent>
        <mc:AlternateContent xmlns:mc="http://schemas.openxmlformats.org/markup-compatibility/2006">
          <mc:Choice Requires="x14">
            <control shapeId="1029" r:id="rId8" name="CaixaArredPrecoTotal">
              <controlPr defaultSize="0" print="0" autoFill="0" autoLine="0" autoPict="0">
                <anchor moveWithCells="1" sizeWithCells="1">
                  <from>
                    <xdr:col>23</xdr:col>
                    <xdr:colOff>438150</xdr:colOff>
                    <xdr:row>9</xdr:row>
                    <xdr:rowOff>104775</xdr:rowOff>
                  </from>
                  <to>
                    <xdr:col>23</xdr:col>
                    <xdr:colOff>857250</xdr:colOff>
                    <xdr:row>11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workbookViewId="0">
      <selection activeCell="K18" sqref="K18"/>
    </sheetView>
  </sheetViews>
  <sheetFormatPr defaultRowHeight="15" x14ac:dyDescent="0.25"/>
  <cols>
    <col min="3" max="3" width="14.7109375" customWidth="1"/>
    <col min="4" max="4" width="29.7109375" customWidth="1"/>
  </cols>
  <sheetData>
    <row r="2" spans="1:9" x14ac:dyDescent="0.25">
      <c r="A2" s="149" t="s">
        <v>473</v>
      </c>
      <c r="B2" s="149"/>
      <c r="C2" s="149"/>
      <c r="D2" s="149"/>
      <c r="E2" s="149"/>
      <c r="F2" s="149"/>
      <c r="G2" s="149"/>
      <c r="H2" s="149"/>
      <c r="I2" s="149"/>
    </row>
    <row r="4" spans="1:9" x14ac:dyDescent="0.25">
      <c r="A4" s="113" t="s">
        <v>464</v>
      </c>
      <c r="B4" s="114"/>
      <c r="C4" s="145" t="s">
        <v>461</v>
      </c>
      <c r="D4" s="145"/>
      <c r="E4" s="146" t="s">
        <v>462</v>
      </c>
      <c r="F4" s="146"/>
      <c r="G4" s="147"/>
      <c r="H4" s="148"/>
    </row>
    <row r="5" spans="1:9" x14ac:dyDescent="0.25">
      <c r="A5" s="113" t="s">
        <v>465</v>
      </c>
      <c r="B5" s="114"/>
      <c r="C5" s="145" t="s">
        <v>481</v>
      </c>
      <c r="D5" s="145"/>
      <c r="E5" s="146" t="s">
        <v>482</v>
      </c>
      <c r="F5" s="146"/>
      <c r="G5" s="147"/>
      <c r="H5" s="148"/>
    </row>
    <row r="7" spans="1:9" x14ac:dyDescent="0.25">
      <c r="A7" s="115"/>
      <c r="B7" s="116" t="s">
        <v>466</v>
      </c>
      <c r="C7" s="116" t="s">
        <v>467</v>
      </c>
      <c r="D7" s="117" t="s">
        <v>468</v>
      </c>
      <c r="E7" s="116" t="s">
        <v>469</v>
      </c>
      <c r="F7" s="158" t="s">
        <v>470</v>
      </c>
      <c r="G7" s="158"/>
      <c r="H7" s="158" t="s">
        <v>471</v>
      </c>
      <c r="I7" s="158"/>
    </row>
    <row r="8" spans="1:9" ht="23.25" customHeight="1" x14ac:dyDescent="0.25">
      <c r="A8" s="118" t="s">
        <v>472</v>
      </c>
      <c r="B8" s="116" t="s">
        <v>473</v>
      </c>
      <c r="C8" s="119" t="s">
        <v>99</v>
      </c>
      <c r="D8" s="124" t="s">
        <v>480</v>
      </c>
      <c r="E8" s="119" t="s">
        <v>469</v>
      </c>
      <c r="F8" s="143">
        <v>115</v>
      </c>
      <c r="G8" s="143"/>
      <c r="H8" s="144"/>
      <c r="I8" s="144"/>
    </row>
    <row r="9" spans="1:9" x14ac:dyDescent="0.25">
      <c r="A9" s="115"/>
      <c r="B9" s="115"/>
      <c r="C9" s="120" t="s">
        <v>474</v>
      </c>
      <c r="D9" s="151" t="s">
        <v>475</v>
      </c>
      <c r="E9" s="152"/>
      <c r="F9" s="153" t="s">
        <v>476</v>
      </c>
      <c r="G9" s="153"/>
      <c r="H9" s="153" t="s">
        <v>477</v>
      </c>
      <c r="I9" s="153"/>
    </row>
    <row r="10" spans="1:9" x14ac:dyDescent="0.25">
      <c r="A10" s="115"/>
      <c r="B10" s="115"/>
      <c r="C10" s="121" t="s">
        <v>464</v>
      </c>
      <c r="D10" s="154" t="s">
        <v>461</v>
      </c>
      <c r="E10" s="155"/>
      <c r="F10" s="156">
        <v>110</v>
      </c>
      <c r="G10" s="156"/>
      <c r="H10" s="157" t="s">
        <v>483</v>
      </c>
      <c r="I10" s="157"/>
    </row>
    <row r="11" spans="1:9" x14ac:dyDescent="0.25">
      <c r="A11" s="115"/>
      <c r="B11" s="115"/>
      <c r="C11" s="121" t="s">
        <v>465</v>
      </c>
      <c r="D11" s="154" t="s">
        <v>463</v>
      </c>
      <c r="E11" s="155"/>
      <c r="F11" s="156">
        <v>120</v>
      </c>
      <c r="G11" s="156"/>
      <c r="H11" s="157" t="s">
        <v>483</v>
      </c>
      <c r="I11" s="157"/>
    </row>
    <row r="12" spans="1:9" x14ac:dyDescent="0.25">
      <c r="A12" s="115"/>
      <c r="B12" s="115"/>
      <c r="C12" s="121"/>
      <c r="D12" s="154" t="s">
        <v>478</v>
      </c>
      <c r="E12" s="155"/>
      <c r="F12" s="156"/>
      <c r="G12" s="156"/>
      <c r="H12" s="157"/>
      <c r="I12" s="157"/>
    </row>
    <row r="13" spans="1:9" x14ac:dyDescent="0.25">
      <c r="A13" s="115"/>
      <c r="B13" s="115"/>
      <c r="C13" s="122" t="s">
        <v>479</v>
      </c>
      <c r="D13" s="150"/>
      <c r="E13" s="150"/>
      <c r="F13" s="150"/>
      <c r="G13" s="150"/>
      <c r="H13" s="150"/>
      <c r="I13" s="150"/>
    </row>
  </sheetData>
  <mergeCells count="24">
    <mergeCell ref="A2:I2"/>
    <mergeCell ref="D13:I13"/>
    <mergeCell ref="D9:E9"/>
    <mergeCell ref="F9:G9"/>
    <mergeCell ref="H9:I9"/>
    <mergeCell ref="D12:E12"/>
    <mergeCell ref="F12:G12"/>
    <mergeCell ref="H12:I12"/>
    <mergeCell ref="D10:E10"/>
    <mergeCell ref="F10:G10"/>
    <mergeCell ref="H10:I10"/>
    <mergeCell ref="D11:E11"/>
    <mergeCell ref="F11:G11"/>
    <mergeCell ref="H11:I11"/>
    <mergeCell ref="F7:G7"/>
    <mergeCell ref="H7:I7"/>
    <mergeCell ref="F8:G8"/>
    <mergeCell ref="H8:I8"/>
    <mergeCell ref="C4:D4"/>
    <mergeCell ref="E4:F4"/>
    <mergeCell ref="G4:H4"/>
    <mergeCell ref="C5:D5"/>
    <mergeCell ref="E5:F5"/>
    <mergeCell ref="G5:H5"/>
  </mergeCells>
  <pageMargins left="0.511811024" right="0.511811024" top="0.78740157499999996" bottom="0.78740157499999996" header="0.31496062000000002" footer="0.314960620000000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Planilha1</vt:lpstr>
      <vt:lpstr>COTAÇÃO</vt:lpstr>
      <vt:lpstr>COTAÇÃO!Area_de_impressao</vt:lpstr>
      <vt:lpstr>Planilha1!Area_de_impressao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Planege</dc:creator>
  <cp:lastModifiedBy>Usuario</cp:lastModifiedBy>
  <cp:lastPrinted>2022-08-10T13:06:41Z</cp:lastPrinted>
  <dcterms:created xsi:type="dcterms:W3CDTF">2022-07-26T18:14:40Z</dcterms:created>
  <dcterms:modified xsi:type="dcterms:W3CDTF">2022-08-10T14:07:20Z</dcterms:modified>
</cp:coreProperties>
</file>